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V:\Direction_europe_rayonnement-international\02_FESI\02_20_Boite_a_appui\16_ Outils VGCR\"/>
    </mc:Choice>
  </mc:AlternateContent>
  <xr:revisionPtr revIDLastSave="0" documentId="13_ncr:1_{94A374DB-351B-425E-8AC6-B0113D0F0675}" xr6:coauthVersionLast="47" xr6:coauthVersionMax="47" xr10:uidLastSave="{00000000-0000-0000-0000-000000000000}"/>
  <bookViews>
    <workbookView xWindow="-120" yWindow="-120" windowWidth="29040" windowHeight="15720" xr2:uid="{00000000-000D-0000-FFFF-FFFF00000000}"/>
  </bookViews>
  <sheets>
    <sheet name="Notice" sheetId="22" r:id="rId1"/>
    <sheet name="Dépenses" sheetId="1" r:id="rId2"/>
    <sheet name="Détail - Personnels" sheetId="30" r:id="rId3"/>
    <sheet name="Détail - Déplacements" sheetId="29" r:id="rId4"/>
    <sheet name="Détail - Travaux" sheetId="25" r:id="rId5"/>
    <sheet name="Contrib en nature" sheetId="24" r:id="rId6"/>
    <sheet name="Ressources" sheetId="19" r:id="rId7"/>
    <sheet name="Listes" sheetId="26" r:id="rId8"/>
    <sheet name="Récap par catégorie de dépense" sheetId="20" state="hidden" r:id="rId9"/>
    <sheet name="Liste catégories de dépenses" sheetId="15" state="hidden" r:id="rId10"/>
  </sheets>
  <definedNames>
    <definedName name="_xlnm._FilterDatabase" localSheetId="1" hidden="1">Dépenses!$A$11:$N$11</definedName>
    <definedName name="_xlnm.Print_Titles" localSheetId="1">Dépenses!$11:$11</definedName>
    <definedName name="_xlnm.Print_Titles" localSheetId="3">'Détail - Déplacements'!$1:$7</definedName>
    <definedName name="_xlnm.Print_Titles" localSheetId="2">'Détail - Personnels'!$1:$7</definedName>
    <definedName name="_xlnm.Print_Titles" localSheetId="4">'Détail - Travaux'!$1:$7</definedName>
    <definedName name="libelle_indic">#REF!</definedName>
    <definedName name="liste_OS">#REF!</definedName>
    <definedName name="_xlnm.Print_Area" localSheetId="1">Dépenses!$A$1:$P$243</definedName>
    <definedName name="_xlnm.Print_Area" localSheetId="3">'Détail - Déplacements'!$A$1:$K$140</definedName>
    <definedName name="_xlnm.Print_Area" localSheetId="2">'Détail - Personnels'!$A$1:$K$467</definedName>
    <definedName name="_xlnm.Print_Area" localSheetId="4">'Détail - Travaux'!$A$1:$O$608</definedName>
    <definedName name="_xlnm.Print_Area" localSheetId="0">Notice!$A$1:$B$14</definedName>
    <definedName name="_xlnm.Print_Area" localSheetId="6">Ressources!$A$1:$K$29</definedName>
  </definedNames>
  <calcPr calcId="191029"/>
  <pivotCaches>
    <pivotCache cacheId="0"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33" i="1" l="1"/>
  <c r="Y233" i="1"/>
  <c r="I13" i="19"/>
  <c r="I14" i="19"/>
  <c r="I15" i="19"/>
  <c r="I12" i="19"/>
  <c r="G466" i="30"/>
  <c r="E466" i="30"/>
  <c r="D466" i="30"/>
  <c r="C466" i="30"/>
  <c r="B466" i="30"/>
  <c r="P463" i="30"/>
  <c r="O463" i="30"/>
  <c r="F463" i="30"/>
  <c r="E463" i="30"/>
  <c r="C463" i="30"/>
  <c r="B463" i="30"/>
  <c r="F462" i="30"/>
  <c r="D462" i="30"/>
  <c r="F461" i="30"/>
  <c r="D461" i="30"/>
  <c r="F460" i="30"/>
  <c r="D460" i="30"/>
  <c r="F459" i="30"/>
  <c r="D459" i="30"/>
  <c r="F458" i="30"/>
  <c r="D458" i="30"/>
  <c r="F457" i="30"/>
  <c r="D457" i="30"/>
  <c r="F456" i="30"/>
  <c r="D456" i="30"/>
  <c r="F455" i="30"/>
  <c r="D455" i="30"/>
  <c r="F454" i="30"/>
  <c r="D454" i="30"/>
  <c r="F453" i="30"/>
  <c r="D453" i="30"/>
  <c r="F452" i="30"/>
  <c r="D452" i="30"/>
  <c r="F451" i="30"/>
  <c r="D451" i="30"/>
  <c r="D463" i="30" s="1"/>
  <c r="S446" i="30"/>
  <c r="T446" i="30" s="1"/>
  <c r="F466" i="30" s="1"/>
  <c r="G443" i="30"/>
  <c r="E443" i="30"/>
  <c r="D443" i="30"/>
  <c r="C443" i="30"/>
  <c r="B443" i="30"/>
  <c r="P440" i="30"/>
  <c r="O440" i="30"/>
  <c r="E440" i="30"/>
  <c r="C440" i="30"/>
  <c r="B440" i="30"/>
  <c r="F439" i="30"/>
  <c r="D439" i="30"/>
  <c r="F438" i="30"/>
  <c r="D438" i="30"/>
  <c r="F437" i="30"/>
  <c r="D437" i="30"/>
  <c r="F436" i="30"/>
  <c r="D436" i="30"/>
  <c r="F435" i="30"/>
  <c r="D435" i="30"/>
  <c r="F434" i="30"/>
  <c r="D434" i="30"/>
  <c r="F433" i="30"/>
  <c r="D433" i="30"/>
  <c r="F432" i="30"/>
  <c r="D432" i="30"/>
  <c r="F431" i="30"/>
  <c r="D431" i="30"/>
  <c r="F430" i="30"/>
  <c r="D430" i="30"/>
  <c r="F429" i="30"/>
  <c r="D429" i="30"/>
  <c r="D440" i="30" s="1"/>
  <c r="F428" i="30"/>
  <c r="F440" i="30" s="1"/>
  <c r="D428" i="30"/>
  <c r="S423" i="30"/>
  <c r="T423" i="30" s="1"/>
  <c r="F443" i="30" s="1"/>
  <c r="G420" i="30"/>
  <c r="E420" i="30"/>
  <c r="D420" i="30"/>
  <c r="C420" i="30"/>
  <c r="B420" i="30"/>
  <c r="P417" i="30"/>
  <c r="O417" i="30"/>
  <c r="E417" i="30"/>
  <c r="C417" i="30"/>
  <c r="B417" i="30"/>
  <c r="F416" i="30"/>
  <c r="D416" i="30"/>
  <c r="F415" i="30"/>
  <c r="D415" i="30"/>
  <c r="F414" i="30"/>
  <c r="D414" i="30"/>
  <c r="F413" i="30"/>
  <c r="D413" i="30"/>
  <c r="F412" i="30"/>
  <c r="D412" i="30"/>
  <c r="F411" i="30"/>
  <c r="D411" i="30"/>
  <c r="F410" i="30"/>
  <c r="D410" i="30"/>
  <c r="F409" i="30"/>
  <c r="D409" i="30"/>
  <c r="F408" i="30"/>
  <c r="D408" i="30"/>
  <c r="F407" i="30"/>
  <c r="D407" i="30"/>
  <c r="F406" i="30"/>
  <c r="F417" i="30" s="1"/>
  <c r="D406" i="30"/>
  <c r="F405" i="30"/>
  <c r="D405" i="30"/>
  <c r="S400" i="30"/>
  <c r="T400" i="30" s="1"/>
  <c r="F420" i="30" s="1"/>
  <c r="G397" i="30"/>
  <c r="E397" i="30"/>
  <c r="D397" i="30"/>
  <c r="C397" i="30"/>
  <c r="B397" i="30"/>
  <c r="P394" i="30"/>
  <c r="O394" i="30"/>
  <c r="E394" i="30"/>
  <c r="C394" i="30"/>
  <c r="B394" i="30"/>
  <c r="F393" i="30"/>
  <c r="D393" i="30"/>
  <c r="F392" i="30"/>
  <c r="D392" i="30"/>
  <c r="F391" i="30"/>
  <c r="D391" i="30"/>
  <c r="F390" i="30"/>
  <c r="D390" i="30"/>
  <c r="F389" i="30"/>
  <c r="D389" i="30"/>
  <c r="F388" i="30"/>
  <c r="D388" i="30"/>
  <c r="F387" i="30"/>
  <c r="D387" i="30"/>
  <c r="F386" i="30"/>
  <c r="D386" i="30"/>
  <c r="F385" i="30"/>
  <c r="D385" i="30"/>
  <c r="F384" i="30"/>
  <c r="D384" i="30"/>
  <c r="F383" i="30"/>
  <c r="D383" i="30"/>
  <c r="F382" i="30"/>
  <c r="F394" i="30" s="1"/>
  <c r="D382" i="30"/>
  <c r="D394" i="30" s="1"/>
  <c r="S377" i="30"/>
  <c r="T377" i="30" s="1"/>
  <c r="F397" i="30" s="1"/>
  <c r="J374" i="30"/>
  <c r="G374" i="30"/>
  <c r="E374" i="30"/>
  <c r="D374" i="30"/>
  <c r="C374" i="30"/>
  <c r="B374" i="30"/>
  <c r="P371" i="30"/>
  <c r="O371" i="30"/>
  <c r="F371" i="30"/>
  <c r="E371" i="30"/>
  <c r="C371" i="30"/>
  <c r="B371" i="30"/>
  <c r="F370" i="30"/>
  <c r="D370" i="30"/>
  <c r="F369" i="30"/>
  <c r="D369" i="30"/>
  <c r="F368" i="30"/>
  <c r="D368" i="30"/>
  <c r="F367" i="30"/>
  <c r="D367" i="30"/>
  <c r="F366" i="30"/>
  <c r="D366" i="30"/>
  <c r="F365" i="30"/>
  <c r="D365" i="30"/>
  <c r="F364" i="30"/>
  <c r="D364" i="30"/>
  <c r="F363" i="30"/>
  <c r="D363" i="30"/>
  <c r="F362" i="30"/>
  <c r="D362" i="30"/>
  <c r="F361" i="30"/>
  <c r="D361" i="30"/>
  <c r="F360" i="30"/>
  <c r="D360" i="30"/>
  <c r="F359" i="30"/>
  <c r="D359" i="30"/>
  <c r="D371" i="30" s="1"/>
  <c r="S354" i="30"/>
  <c r="T354" i="30" s="1"/>
  <c r="F374" i="30" s="1"/>
  <c r="G351" i="30"/>
  <c r="E351" i="30"/>
  <c r="D351" i="30"/>
  <c r="C351" i="30"/>
  <c r="B351" i="30"/>
  <c r="P348" i="30"/>
  <c r="O348" i="30"/>
  <c r="E348" i="30"/>
  <c r="C348" i="30"/>
  <c r="B348" i="30"/>
  <c r="F347" i="30"/>
  <c r="D347" i="30"/>
  <c r="F346" i="30"/>
  <c r="D346" i="30"/>
  <c r="F345" i="30"/>
  <c r="D345" i="30"/>
  <c r="F344" i="30"/>
  <c r="D344" i="30"/>
  <c r="F343" i="30"/>
  <c r="D343" i="30"/>
  <c r="F342" i="30"/>
  <c r="D342" i="30"/>
  <c r="F341" i="30"/>
  <c r="D341" i="30"/>
  <c r="F340" i="30"/>
  <c r="D340" i="30"/>
  <c r="F339" i="30"/>
  <c r="D339" i="30"/>
  <c r="F338" i="30"/>
  <c r="D338" i="30"/>
  <c r="F337" i="30"/>
  <c r="D337" i="30"/>
  <c r="D348" i="30" s="1"/>
  <c r="F336" i="30"/>
  <c r="F348" i="30" s="1"/>
  <c r="D336" i="30"/>
  <c r="S331" i="30"/>
  <c r="T331" i="30" s="1"/>
  <c r="F351" i="30" s="1"/>
  <c r="G328" i="30"/>
  <c r="E328" i="30"/>
  <c r="D328" i="30"/>
  <c r="C328" i="30"/>
  <c r="B328" i="30"/>
  <c r="P325" i="30"/>
  <c r="O325" i="30"/>
  <c r="E325" i="30"/>
  <c r="C325" i="30"/>
  <c r="B325" i="30"/>
  <c r="F324" i="30"/>
  <c r="D324" i="30"/>
  <c r="F323" i="30"/>
  <c r="D323" i="30"/>
  <c r="F322" i="30"/>
  <c r="D322" i="30"/>
  <c r="F321" i="30"/>
  <c r="D321" i="30"/>
  <c r="F320" i="30"/>
  <c r="D320" i="30"/>
  <c r="F319" i="30"/>
  <c r="D319" i="30"/>
  <c r="F318" i="30"/>
  <c r="D318" i="30"/>
  <c r="F317" i="30"/>
  <c r="D317" i="30"/>
  <c r="F316" i="30"/>
  <c r="D316" i="30"/>
  <c r="F315" i="30"/>
  <c r="D315" i="30"/>
  <c r="F314" i="30"/>
  <c r="D314" i="30"/>
  <c r="F313" i="30"/>
  <c r="F325" i="30" s="1"/>
  <c r="D313" i="30"/>
  <c r="S308" i="30"/>
  <c r="T308" i="30" s="1"/>
  <c r="F328" i="30" s="1"/>
  <c r="G305" i="30"/>
  <c r="E305" i="30"/>
  <c r="D305" i="30"/>
  <c r="C305" i="30"/>
  <c r="B305" i="30"/>
  <c r="P302" i="30"/>
  <c r="O302" i="30"/>
  <c r="E302" i="30"/>
  <c r="C302" i="30"/>
  <c r="B302" i="30"/>
  <c r="F301" i="30"/>
  <c r="D301" i="30"/>
  <c r="F300" i="30"/>
  <c r="D300" i="30"/>
  <c r="F299" i="30"/>
  <c r="D299" i="30"/>
  <c r="F298" i="30"/>
  <c r="D298" i="30"/>
  <c r="F297" i="30"/>
  <c r="D297" i="30"/>
  <c r="F296" i="30"/>
  <c r="D296" i="30"/>
  <c r="F295" i="30"/>
  <c r="D295" i="30"/>
  <c r="F294" i="30"/>
  <c r="D294" i="30"/>
  <c r="F293" i="30"/>
  <c r="D293" i="30"/>
  <c r="F292" i="30"/>
  <c r="D292" i="30"/>
  <c r="F291" i="30"/>
  <c r="D291" i="30"/>
  <c r="F290" i="30"/>
  <c r="F302" i="30" s="1"/>
  <c r="D290" i="30"/>
  <c r="D302" i="30" s="1"/>
  <c r="S285" i="30"/>
  <c r="T285" i="30" s="1"/>
  <c r="F305" i="30" s="1"/>
  <c r="G282" i="30"/>
  <c r="E282" i="30"/>
  <c r="D282" i="30"/>
  <c r="C282" i="30"/>
  <c r="B282" i="30"/>
  <c r="P279" i="30"/>
  <c r="O279" i="30"/>
  <c r="F279" i="30"/>
  <c r="E279" i="30"/>
  <c r="C279" i="30"/>
  <c r="B279" i="30"/>
  <c r="F278" i="30"/>
  <c r="D278" i="30"/>
  <c r="F277" i="30"/>
  <c r="D277" i="30"/>
  <c r="F276" i="30"/>
  <c r="D276" i="30"/>
  <c r="F275" i="30"/>
  <c r="D275" i="30"/>
  <c r="F274" i="30"/>
  <c r="D274" i="30"/>
  <c r="F273" i="30"/>
  <c r="D273" i="30"/>
  <c r="F272" i="30"/>
  <c r="D272" i="30"/>
  <c r="F271" i="30"/>
  <c r="D271" i="30"/>
  <c r="F270" i="30"/>
  <c r="D270" i="30"/>
  <c r="F269" i="30"/>
  <c r="D269" i="30"/>
  <c r="F268" i="30"/>
  <c r="D268" i="30"/>
  <c r="F267" i="30"/>
  <c r="D267" i="30"/>
  <c r="D279" i="30" s="1"/>
  <c r="J282" i="30" s="1"/>
  <c r="S262" i="30"/>
  <c r="T262" i="30" s="1"/>
  <c r="F282" i="30" s="1"/>
  <c r="G259" i="30"/>
  <c r="E259" i="30"/>
  <c r="D259" i="30"/>
  <c r="C259" i="30"/>
  <c r="B259" i="30"/>
  <c r="P256" i="30"/>
  <c r="O256" i="30"/>
  <c r="E256" i="30"/>
  <c r="C256" i="30"/>
  <c r="B256" i="30"/>
  <c r="F255" i="30"/>
  <c r="D255" i="30"/>
  <c r="F254" i="30"/>
  <c r="D254" i="30"/>
  <c r="F253" i="30"/>
  <c r="D253" i="30"/>
  <c r="F252" i="30"/>
  <c r="D252" i="30"/>
  <c r="F251" i="30"/>
  <c r="D251" i="30"/>
  <c r="F250" i="30"/>
  <c r="D250" i="30"/>
  <c r="F249" i="30"/>
  <c r="D249" i="30"/>
  <c r="F248" i="30"/>
  <c r="D248" i="30"/>
  <c r="F247" i="30"/>
  <c r="D247" i="30"/>
  <c r="F246" i="30"/>
  <c r="D246" i="30"/>
  <c r="F245" i="30"/>
  <c r="D245" i="30"/>
  <c r="D256" i="30" s="1"/>
  <c r="F244" i="30"/>
  <c r="F256" i="30" s="1"/>
  <c r="D244" i="30"/>
  <c r="S239" i="30"/>
  <c r="T239" i="30" s="1"/>
  <c r="F259" i="30" s="1"/>
  <c r="G236" i="30"/>
  <c r="E236" i="30"/>
  <c r="D236" i="30"/>
  <c r="C236" i="30"/>
  <c r="B236" i="30"/>
  <c r="P233" i="30"/>
  <c r="O233" i="30"/>
  <c r="E233" i="30"/>
  <c r="C233" i="30"/>
  <c r="B233" i="30"/>
  <c r="F232" i="30"/>
  <c r="D232" i="30"/>
  <c r="F231" i="30"/>
  <c r="D231" i="30"/>
  <c r="F230" i="30"/>
  <c r="D230" i="30"/>
  <c r="F229" i="30"/>
  <c r="D229" i="30"/>
  <c r="F228" i="30"/>
  <c r="D228" i="30"/>
  <c r="F227" i="30"/>
  <c r="D227" i="30"/>
  <c r="F226" i="30"/>
  <c r="D226" i="30"/>
  <c r="F225" i="30"/>
  <c r="D225" i="30"/>
  <c r="F224" i="30"/>
  <c r="D224" i="30"/>
  <c r="F223" i="30"/>
  <c r="D223" i="30"/>
  <c r="F222" i="30"/>
  <c r="D222" i="30"/>
  <c r="F221" i="30"/>
  <c r="F233" i="30" s="1"/>
  <c r="D221" i="30"/>
  <c r="S216" i="30"/>
  <c r="T216" i="30" s="1"/>
  <c r="F236" i="30" s="1"/>
  <c r="G213" i="30"/>
  <c r="E213" i="30"/>
  <c r="D213" i="30"/>
  <c r="C213" i="30"/>
  <c r="B213" i="30"/>
  <c r="P210" i="30"/>
  <c r="O210" i="30"/>
  <c r="E210" i="30"/>
  <c r="C210" i="30"/>
  <c r="B210" i="30"/>
  <c r="F209" i="30"/>
  <c r="D209" i="30"/>
  <c r="F208" i="30"/>
  <c r="D208" i="30"/>
  <c r="F207" i="30"/>
  <c r="D207" i="30"/>
  <c r="F206" i="30"/>
  <c r="D206" i="30"/>
  <c r="F205" i="30"/>
  <c r="D205" i="30"/>
  <c r="F204" i="30"/>
  <c r="D204" i="30"/>
  <c r="F203" i="30"/>
  <c r="D203" i="30"/>
  <c r="F202" i="30"/>
  <c r="D202" i="30"/>
  <c r="F201" i="30"/>
  <c r="D201" i="30"/>
  <c r="F200" i="30"/>
  <c r="D200" i="30"/>
  <c r="F199" i="30"/>
  <c r="D199" i="30"/>
  <c r="F198" i="30"/>
  <c r="D198" i="30"/>
  <c r="D210" i="30" s="1"/>
  <c r="S193" i="30"/>
  <c r="T193" i="30" s="1"/>
  <c r="F213" i="30" s="1"/>
  <c r="J190" i="30"/>
  <c r="G190" i="30"/>
  <c r="E190" i="30"/>
  <c r="D190" i="30"/>
  <c r="C190" i="30"/>
  <c r="B190" i="30"/>
  <c r="P187" i="30"/>
  <c r="O187" i="30"/>
  <c r="F187" i="30"/>
  <c r="E187" i="30"/>
  <c r="C187" i="30"/>
  <c r="B187" i="30"/>
  <c r="F186" i="30"/>
  <c r="D186" i="30"/>
  <c r="F185" i="30"/>
  <c r="D185" i="30"/>
  <c r="F184" i="30"/>
  <c r="D184" i="30"/>
  <c r="F183" i="30"/>
  <c r="D183" i="30"/>
  <c r="F182" i="30"/>
  <c r="D182" i="30"/>
  <c r="F181" i="30"/>
  <c r="D181" i="30"/>
  <c r="F180" i="30"/>
  <c r="D180" i="30"/>
  <c r="F179" i="30"/>
  <c r="D179" i="30"/>
  <c r="F178" i="30"/>
  <c r="D178" i="30"/>
  <c r="F177" i="30"/>
  <c r="D177" i="30"/>
  <c r="F176" i="30"/>
  <c r="D176" i="30"/>
  <c r="F175" i="30"/>
  <c r="D175" i="30"/>
  <c r="D187" i="30" s="1"/>
  <c r="S170" i="30"/>
  <c r="T170" i="30" s="1"/>
  <c r="F190" i="30" s="1"/>
  <c r="G167" i="30"/>
  <c r="E167" i="30"/>
  <c r="D167" i="30"/>
  <c r="C167" i="30"/>
  <c r="B167" i="30"/>
  <c r="P164" i="30"/>
  <c r="O164" i="30"/>
  <c r="E164" i="30"/>
  <c r="C164" i="30"/>
  <c r="B164" i="30"/>
  <c r="F163" i="30"/>
  <c r="D163" i="30"/>
  <c r="F162" i="30"/>
  <c r="D162" i="30"/>
  <c r="F161" i="30"/>
  <c r="D161" i="30"/>
  <c r="F160" i="30"/>
  <c r="D160" i="30"/>
  <c r="F159" i="30"/>
  <c r="D159" i="30"/>
  <c r="F158" i="30"/>
  <c r="D158" i="30"/>
  <c r="F157" i="30"/>
  <c r="D157" i="30"/>
  <c r="F156" i="30"/>
  <c r="D156" i="30"/>
  <c r="F155" i="30"/>
  <c r="D155" i="30"/>
  <c r="F154" i="30"/>
  <c r="D154" i="30"/>
  <c r="F153" i="30"/>
  <c r="D153" i="30"/>
  <c r="D164" i="30" s="1"/>
  <c r="F152" i="30"/>
  <c r="F164" i="30" s="1"/>
  <c r="D152" i="30"/>
  <c r="S147" i="30"/>
  <c r="T147" i="30" s="1"/>
  <c r="F167" i="30" s="1"/>
  <c r="G144" i="30"/>
  <c r="E144" i="30"/>
  <c r="D144" i="30"/>
  <c r="C144" i="30"/>
  <c r="B144" i="30"/>
  <c r="P141" i="30"/>
  <c r="O141" i="30"/>
  <c r="E141" i="30"/>
  <c r="C141" i="30"/>
  <c r="B141" i="30"/>
  <c r="F140" i="30"/>
  <c r="D140" i="30"/>
  <c r="F139" i="30"/>
  <c r="D139" i="30"/>
  <c r="F138" i="30"/>
  <c r="D138" i="30"/>
  <c r="F137" i="30"/>
  <c r="D137" i="30"/>
  <c r="F136" i="30"/>
  <c r="D136" i="30"/>
  <c r="F135" i="30"/>
  <c r="D135" i="30"/>
  <c r="F134" i="30"/>
  <c r="D134" i="30"/>
  <c r="F133" i="30"/>
  <c r="D133" i="30"/>
  <c r="F132" i="30"/>
  <c r="D132" i="30"/>
  <c r="F131" i="30"/>
  <c r="D131" i="30"/>
  <c r="F130" i="30"/>
  <c r="D130" i="30"/>
  <c r="F129" i="30"/>
  <c r="F141" i="30" s="1"/>
  <c r="D129" i="30"/>
  <c r="S124" i="30"/>
  <c r="T124" i="30" s="1"/>
  <c r="F144" i="30" s="1"/>
  <c r="G121" i="30"/>
  <c r="E121" i="30"/>
  <c r="D121" i="30"/>
  <c r="C121" i="30"/>
  <c r="B121" i="30"/>
  <c r="P118" i="30"/>
  <c r="O118" i="30"/>
  <c r="E118" i="30"/>
  <c r="C118" i="30"/>
  <c r="B118" i="30"/>
  <c r="F117" i="30"/>
  <c r="D117" i="30"/>
  <c r="F116" i="30"/>
  <c r="D116" i="30"/>
  <c r="F115" i="30"/>
  <c r="D115" i="30"/>
  <c r="F114" i="30"/>
  <c r="D114" i="30"/>
  <c r="F113" i="30"/>
  <c r="D113" i="30"/>
  <c r="F112" i="30"/>
  <c r="D112" i="30"/>
  <c r="F111" i="30"/>
  <c r="D111" i="30"/>
  <c r="F110" i="30"/>
  <c r="D110" i="30"/>
  <c r="F109" i="30"/>
  <c r="D109" i="30"/>
  <c r="F108" i="30"/>
  <c r="D108" i="30"/>
  <c r="F107" i="30"/>
  <c r="D107" i="30"/>
  <c r="F106" i="30"/>
  <c r="D106" i="30"/>
  <c r="D118" i="30" s="1"/>
  <c r="S101" i="30"/>
  <c r="T101" i="30" s="1"/>
  <c r="F121" i="30" s="1"/>
  <c r="J98" i="30"/>
  <c r="G98" i="30"/>
  <c r="E98" i="30"/>
  <c r="D98" i="30"/>
  <c r="C98" i="30"/>
  <c r="B98" i="30"/>
  <c r="P95" i="30"/>
  <c r="O95" i="30"/>
  <c r="F95" i="30"/>
  <c r="E95" i="30"/>
  <c r="C95" i="30"/>
  <c r="B95" i="30"/>
  <c r="F94" i="30"/>
  <c r="D94" i="30"/>
  <c r="F93" i="30"/>
  <c r="D93" i="30"/>
  <c r="F92" i="30"/>
  <c r="D92" i="30"/>
  <c r="F91" i="30"/>
  <c r="D91" i="30"/>
  <c r="F90" i="30"/>
  <c r="D90" i="30"/>
  <c r="F89" i="30"/>
  <c r="D89" i="30"/>
  <c r="F88" i="30"/>
  <c r="D88" i="30"/>
  <c r="F87" i="30"/>
  <c r="D87" i="30"/>
  <c r="F86" i="30"/>
  <c r="D86" i="30"/>
  <c r="F85" i="30"/>
  <c r="D85" i="30"/>
  <c r="F84" i="30"/>
  <c r="D84" i="30"/>
  <c r="F83" i="30"/>
  <c r="D83" i="30"/>
  <c r="D95" i="30" s="1"/>
  <c r="S78" i="30"/>
  <c r="T78" i="30" s="1"/>
  <c r="F98" i="30" s="1"/>
  <c r="G75" i="30"/>
  <c r="E75" i="30"/>
  <c r="D75" i="30"/>
  <c r="C75" i="30"/>
  <c r="B75" i="30"/>
  <c r="P72" i="30"/>
  <c r="O72" i="30"/>
  <c r="E72" i="30"/>
  <c r="C72" i="30"/>
  <c r="B72" i="30"/>
  <c r="F71" i="30"/>
  <c r="D71" i="30"/>
  <c r="F70" i="30"/>
  <c r="D70" i="30"/>
  <c r="F69" i="30"/>
  <c r="D69" i="30"/>
  <c r="F68" i="30"/>
  <c r="D68" i="30"/>
  <c r="F67" i="30"/>
  <c r="D67" i="30"/>
  <c r="F66" i="30"/>
  <c r="D66" i="30"/>
  <c r="F65" i="30"/>
  <c r="D65" i="30"/>
  <c r="F64" i="30"/>
  <c r="D64" i="30"/>
  <c r="F63" i="30"/>
  <c r="D63" i="30"/>
  <c r="F62" i="30"/>
  <c r="D62" i="30"/>
  <c r="F61" i="30"/>
  <c r="D61" i="30"/>
  <c r="D72" i="30" s="1"/>
  <c r="F60" i="30"/>
  <c r="D60" i="30"/>
  <c r="S55" i="30"/>
  <c r="T55" i="30" s="1"/>
  <c r="F75" i="30" s="1"/>
  <c r="G52" i="30"/>
  <c r="E52" i="30"/>
  <c r="D52" i="30"/>
  <c r="C52" i="30"/>
  <c r="B52" i="30"/>
  <c r="P49" i="30"/>
  <c r="O49" i="30"/>
  <c r="E49" i="30"/>
  <c r="C49" i="30"/>
  <c r="B49" i="30"/>
  <c r="F48" i="30"/>
  <c r="D48" i="30"/>
  <c r="F47" i="30"/>
  <c r="D47" i="30"/>
  <c r="F46" i="30"/>
  <c r="D46" i="30"/>
  <c r="F45" i="30"/>
  <c r="D45" i="30"/>
  <c r="F44" i="30"/>
  <c r="D44" i="30"/>
  <c r="F43" i="30"/>
  <c r="D43" i="30"/>
  <c r="F42" i="30"/>
  <c r="D42" i="30"/>
  <c r="F41" i="30"/>
  <c r="D41" i="30"/>
  <c r="F40" i="30"/>
  <c r="D40" i="30"/>
  <c r="F39" i="30"/>
  <c r="D39" i="30"/>
  <c r="F38" i="30"/>
  <c r="D38" i="30"/>
  <c r="F37" i="30"/>
  <c r="D37" i="30"/>
  <c r="S32" i="30"/>
  <c r="T32" i="30" s="1"/>
  <c r="F52" i="30" s="1"/>
  <c r="G29" i="30"/>
  <c r="E29" i="30"/>
  <c r="D29" i="30"/>
  <c r="C29" i="30"/>
  <c r="B29" i="30"/>
  <c r="P26" i="30"/>
  <c r="O26" i="30"/>
  <c r="E26" i="30"/>
  <c r="C26" i="30"/>
  <c r="B26" i="30"/>
  <c r="F25" i="30"/>
  <c r="D25" i="30"/>
  <c r="F24" i="30"/>
  <c r="D24" i="30"/>
  <c r="F23" i="30"/>
  <c r="D23" i="30"/>
  <c r="F22" i="30"/>
  <c r="D22" i="30"/>
  <c r="F21" i="30"/>
  <c r="D21" i="30"/>
  <c r="F20" i="30"/>
  <c r="D20" i="30"/>
  <c r="F19" i="30"/>
  <c r="D19" i="30"/>
  <c r="F18" i="30"/>
  <c r="D18" i="30"/>
  <c r="F17" i="30"/>
  <c r="D17" i="30"/>
  <c r="F16" i="30"/>
  <c r="D16" i="30"/>
  <c r="F15" i="30"/>
  <c r="D15" i="30"/>
  <c r="F14" i="30"/>
  <c r="D14" i="30"/>
  <c r="S9" i="30"/>
  <c r="T9" i="30" s="1"/>
  <c r="F29" i="30" s="1"/>
  <c r="I463" i="30" l="1"/>
  <c r="G463" i="30" s="1"/>
  <c r="T466" i="30" s="1"/>
  <c r="I371" i="30"/>
  <c r="G371" i="30" s="1"/>
  <c r="T374" i="30" s="1"/>
  <c r="J397" i="30"/>
  <c r="D417" i="30"/>
  <c r="I279" i="30"/>
  <c r="G279" i="30" s="1"/>
  <c r="T282" i="30" s="1"/>
  <c r="J305" i="30"/>
  <c r="D325" i="30"/>
  <c r="I440" i="30"/>
  <c r="G440" i="30" s="1"/>
  <c r="T443" i="30" s="1"/>
  <c r="H440" i="30"/>
  <c r="K443" i="30" s="1"/>
  <c r="J443" i="30"/>
  <c r="H95" i="30"/>
  <c r="K98" i="30" s="1"/>
  <c r="I95" i="30"/>
  <c r="G95" i="30" s="1"/>
  <c r="T98" i="30" s="1"/>
  <c r="D233" i="30"/>
  <c r="I348" i="30"/>
  <c r="G348" i="30" s="1"/>
  <c r="T351" i="30" s="1"/>
  <c r="H348" i="30"/>
  <c r="K351" i="30" s="1"/>
  <c r="J351" i="30"/>
  <c r="I187" i="30"/>
  <c r="G187" i="30" s="1"/>
  <c r="T190" i="30" s="1"/>
  <c r="H187" i="30"/>
  <c r="K190" i="30" s="1"/>
  <c r="I394" i="30"/>
  <c r="G394" i="30" s="1"/>
  <c r="T397" i="30" s="1"/>
  <c r="J213" i="30"/>
  <c r="D141" i="30"/>
  <c r="I256" i="30"/>
  <c r="G256" i="30" s="1"/>
  <c r="T259" i="30" s="1"/>
  <c r="J259" i="30"/>
  <c r="F118" i="30"/>
  <c r="I164" i="30"/>
  <c r="G164" i="30" s="1"/>
  <c r="T167" i="30" s="1"/>
  <c r="J167" i="30"/>
  <c r="H164" i="30"/>
  <c r="K167" i="30" s="1"/>
  <c r="I302" i="30"/>
  <c r="G302" i="30" s="1"/>
  <c r="T305" i="30" s="1"/>
  <c r="D26" i="30"/>
  <c r="J121" i="30"/>
  <c r="F49" i="30"/>
  <c r="F210" i="30"/>
  <c r="F72" i="30"/>
  <c r="I72" i="30"/>
  <c r="G72" i="30" s="1"/>
  <c r="T75" i="30" s="1"/>
  <c r="J75" i="30"/>
  <c r="I210" i="30"/>
  <c r="G210" i="30" s="1"/>
  <c r="T213" i="30" s="1"/>
  <c r="I118" i="30"/>
  <c r="G118" i="30" s="1"/>
  <c r="T121" i="30" s="1"/>
  <c r="F26" i="30"/>
  <c r="D49" i="30"/>
  <c r="J466" i="30"/>
  <c r="N13" i="1"/>
  <c r="G139" i="29"/>
  <c r="F139" i="29"/>
  <c r="Q136" i="29"/>
  <c r="P136" i="29"/>
  <c r="H135" i="29"/>
  <c r="H134" i="29"/>
  <c r="H133" i="29"/>
  <c r="H132" i="29"/>
  <c r="H131" i="29"/>
  <c r="H130" i="29"/>
  <c r="H129" i="29"/>
  <c r="H128" i="29"/>
  <c r="H127" i="29"/>
  <c r="H126" i="29"/>
  <c r="H125" i="29"/>
  <c r="H124" i="29"/>
  <c r="H136" i="29" s="1"/>
  <c r="J139" i="29" s="1"/>
  <c r="G117" i="29"/>
  <c r="F117" i="29"/>
  <c r="D117" i="29"/>
  <c r="Q114" i="29"/>
  <c r="P114" i="29"/>
  <c r="H113" i="29"/>
  <c r="H112" i="29"/>
  <c r="H111" i="29"/>
  <c r="H110" i="29"/>
  <c r="H109" i="29"/>
  <c r="H108" i="29"/>
  <c r="H107" i="29"/>
  <c r="H106" i="29"/>
  <c r="H105" i="29"/>
  <c r="H104" i="29"/>
  <c r="H103" i="29"/>
  <c r="H102" i="29"/>
  <c r="H114" i="29" s="1"/>
  <c r="J117" i="29" s="1"/>
  <c r="G95" i="29"/>
  <c r="F95" i="29"/>
  <c r="D95" i="29"/>
  <c r="C95" i="29"/>
  <c r="Q92" i="29"/>
  <c r="P92" i="29"/>
  <c r="H91" i="29"/>
  <c r="H90" i="29"/>
  <c r="H89" i="29"/>
  <c r="H88" i="29"/>
  <c r="H87" i="29"/>
  <c r="H86" i="29"/>
  <c r="H85" i="29"/>
  <c r="H84" i="29"/>
  <c r="H83" i="29"/>
  <c r="H82" i="29"/>
  <c r="H81" i="29"/>
  <c r="H80" i="29"/>
  <c r="H92" i="29" s="1"/>
  <c r="J95" i="29" s="1"/>
  <c r="G72" i="29"/>
  <c r="F72" i="29"/>
  <c r="Q69" i="29"/>
  <c r="P69" i="29"/>
  <c r="H68" i="29"/>
  <c r="H67" i="29"/>
  <c r="H66" i="29"/>
  <c r="H65" i="29"/>
  <c r="H64" i="29"/>
  <c r="H63" i="29"/>
  <c r="H62" i="29"/>
  <c r="H61" i="29"/>
  <c r="H60" i="29"/>
  <c r="H59" i="29"/>
  <c r="H58" i="29"/>
  <c r="H57" i="29"/>
  <c r="H69" i="29" s="1"/>
  <c r="J72" i="29" s="1"/>
  <c r="G50" i="29"/>
  <c r="F50" i="29"/>
  <c r="D50" i="29"/>
  <c r="Q47" i="29"/>
  <c r="P47" i="29"/>
  <c r="H46" i="29"/>
  <c r="H45" i="29"/>
  <c r="H44" i="29"/>
  <c r="H43" i="29"/>
  <c r="H42" i="29"/>
  <c r="H41" i="29"/>
  <c r="H40" i="29"/>
  <c r="H39" i="29"/>
  <c r="H38" i="29"/>
  <c r="H37" i="29"/>
  <c r="H36" i="29"/>
  <c r="H35" i="29"/>
  <c r="H47" i="29" s="1"/>
  <c r="J50" i="29" s="1"/>
  <c r="G28" i="29"/>
  <c r="F28" i="29"/>
  <c r="D28" i="29"/>
  <c r="C28" i="29"/>
  <c r="Q25" i="29"/>
  <c r="P25" i="29"/>
  <c r="H24" i="29"/>
  <c r="H23" i="29"/>
  <c r="H22" i="29"/>
  <c r="H21" i="29"/>
  <c r="H20" i="29"/>
  <c r="H19" i="29"/>
  <c r="H18" i="29"/>
  <c r="H17" i="29"/>
  <c r="H16" i="29"/>
  <c r="H15" i="29"/>
  <c r="H14" i="29"/>
  <c r="H13" i="29"/>
  <c r="H25" i="29" s="1"/>
  <c r="J28" i="29" s="1"/>
  <c r="D139" i="29"/>
  <c r="C117" i="29"/>
  <c r="G605" i="25"/>
  <c r="F605" i="25"/>
  <c r="C605" i="25"/>
  <c r="B605" i="25"/>
  <c r="A605" i="25"/>
  <c r="G582" i="25"/>
  <c r="F582" i="25"/>
  <c r="C582" i="25"/>
  <c r="B582" i="25"/>
  <c r="A582" i="25"/>
  <c r="G559" i="25"/>
  <c r="F559" i="25"/>
  <c r="C559" i="25"/>
  <c r="B559" i="25"/>
  <c r="A559" i="25"/>
  <c r="G536" i="25"/>
  <c r="F536" i="25"/>
  <c r="C536" i="25"/>
  <c r="B536" i="25"/>
  <c r="A536" i="25"/>
  <c r="G513" i="25"/>
  <c r="F513" i="25"/>
  <c r="C513" i="25"/>
  <c r="B513" i="25"/>
  <c r="A513" i="25"/>
  <c r="G489" i="25"/>
  <c r="F489" i="25"/>
  <c r="C489" i="25"/>
  <c r="B489" i="25"/>
  <c r="A489" i="25"/>
  <c r="G466" i="25"/>
  <c r="F466" i="25"/>
  <c r="C466" i="25"/>
  <c r="B466" i="25"/>
  <c r="A466" i="25"/>
  <c r="G443" i="25"/>
  <c r="F443" i="25"/>
  <c r="C443" i="25"/>
  <c r="B443" i="25"/>
  <c r="A443" i="25"/>
  <c r="G420" i="25"/>
  <c r="F420" i="25"/>
  <c r="C420" i="25"/>
  <c r="B420" i="25"/>
  <c r="A420" i="25"/>
  <c r="G397" i="25"/>
  <c r="F397" i="25"/>
  <c r="C397" i="25"/>
  <c r="B397" i="25"/>
  <c r="A397" i="25"/>
  <c r="G374" i="25"/>
  <c r="F374" i="25"/>
  <c r="C374" i="25"/>
  <c r="B374" i="25"/>
  <c r="A374" i="25"/>
  <c r="G351" i="25"/>
  <c r="F351" i="25"/>
  <c r="C351" i="25"/>
  <c r="B351" i="25"/>
  <c r="A351" i="25"/>
  <c r="G328" i="25"/>
  <c r="F328" i="25"/>
  <c r="C328" i="25"/>
  <c r="B328" i="25"/>
  <c r="A328" i="25"/>
  <c r="G305" i="25"/>
  <c r="F305" i="25"/>
  <c r="C305" i="25"/>
  <c r="B305" i="25"/>
  <c r="A305" i="25"/>
  <c r="G282" i="25"/>
  <c r="F282" i="25"/>
  <c r="C282" i="25"/>
  <c r="B282" i="25"/>
  <c r="A282" i="25"/>
  <c r="G259" i="25"/>
  <c r="F259" i="25"/>
  <c r="C259" i="25"/>
  <c r="B259" i="25"/>
  <c r="A259" i="25"/>
  <c r="G236" i="25"/>
  <c r="F236" i="25"/>
  <c r="C236" i="25"/>
  <c r="B236" i="25"/>
  <c r="A236" i="25"/>
  <c r="G213" i="25"/>
  <c r="F213" i="25"/>
  <c r="C213" i="25"/>
  <c r="B213" i="25"/>
  <c r="A213" i="25"/>
  <c r="G190" i="25"/>
  <c r="F190" i="25"/>
  <c r="C190" i="25"/>
  <c r="B190" i="25"/>
  <c r="A190" i="25"/>
  <c r="G167" i="25"/>
  <c r="F167" i="25"/>
  <c r="C167" i="25"/>
  <c r="B167" i="25"/>
  <c r="A167" i="25"/>
  <c r="G144" i="25"/>
  <c r="F144" i="25"/>
  <c r="C144" i="25"/>
  <c r="B144" i="25"/>
  <c r="A144" i="25"/>
  <c r="G121" i="25"/>
  <c r="F121" i="25"/>
  <c r="C121" i="25"/>
  <c r="B121" i="25"/>
  <c r="A121" i="25"/>
  <c r="G98" i="25"/>
  <c r="F98" i="25"/>
  <c r="C98" i="25"/>
  <c r="B98" i="25"/>
  <c r="A98" i="25"/>
  <c r="G75" i="25"/>
  <c r="F75" i="25"/>
  <c r="C75" i="25"/>
  <c r="B75" i="25"/>
  <c r="A75" i="25"/>
  <c r="G52" i="25"/>
  <c r="F52" i="25"/>
  <c r="C52" i="25"/>
  <c r="B52" i="25"/>
  <c r="A52" i="25"/>
  <c r="J52" i="30" l="1"/>
  <c r="I49" i="30"/>
  <c r="G49" i="30" s="1"/>
  <c r="T52" i="30" s="1"/>
  <c r="H49" i="30"/>
  <c r="K52" i="30" s="1"/>
  <c r="J29" i="30"/>
  <c r="I26" i="30"/>
  <c r="G26" i="30" s="1"/>
  <c r="T29" i="30" s="1"/>
  <c r="J328" i="30"/>
  <c r="I325" i="30"/>
  <c r="G325" i="30" s="1"/>
  <c r="T328" i="30" s="1"/>
  <c r="H279" i="30"/>
  <c r="K282" i="30" s="1"/>
  <c r="I417" i="30"/>
  <c r="G417" i="30" s="1"/>
  <c r="T420" i="30" s="1"/>
  <c r="J420" i="30"/>
  <c r="H72" i="30"/>
  <c r="K75" i="30" s="1"/>
  <c r="H256" i="30"/>
  <c r="K259" i="30" s="1"/>
  <c r="J236" i="30"/>
  <c r="I233" i="30"/>
  <c r="G233" i="30" s="1"/>
  <c r="T236" i="30" s="1"/>
  <c r="H233" i="30"/>
  <c r="K236" i="30" s="1"/>
  <c r="H394" i="30"/>
  <c r="K397" i="30" s="1"/>
  <c r="I141" i="30"/>
  <c r="G141" i="30" s="1"/>
  <c r="T144" i="30" s="1"/>
  <c r="H141" i="30"/>
  <c r="K144" i="30" s="1"/>
  <c r="J144" i="30"/>
  <c r="H371" i="30"/>
  <c r="K374" i="30" s="1"/>
  <c r="H302" i="30"/>
  <c r="K305" i="30" s="1"/>
  <c r="H118" i="30"/>
  <c r="K121" i="30" s="1"/>
  <c r="H210" i="30"/>
  <c r="K213" i="30" s="1"/>
  <c r="H463" i="30"/>
  <c r="K466" i="30" s="1"/>
  <c r="C72" i="29"/>
  <c r="C139" i="29"/>
  <c r="D72" i="29"/>
  <c r="C50" i="29"/>
  <c r="F29" i="25"/>
  <c r="A29" i="25"/>
  <c r="Y602" i="25"/>
  <c r="X602" i="25"/>
  <c r="L602" i="25"/>
  <c r="K605" i="25" s="1"/>
  <c r="J602" i="25"/>
  <c r="J605" i="25" s="1"/>
  <c r="N601" i="25"/>
  <c r="N600" i="25"/>
  <c r="N599" i="25"/>
  <c r="N598" i="25"/>
  <c r="N597" i="25"/>
  <c r="N596" i="25"/>
  <c r="N595" i="25"/>
  <c r="N594" i="25"/>
  <c r="N593" i="25"/>
  <c r="N592" i="25"/>
  <c r="N591" i="25"/>
  <c r="N590" i="25"/>
  <c r="E584" i="25"/>
  <c r="C584" i="25"/>
  <c r="Y579" i="25"/>
  <c r="X579" i="25"/>
  <c r="L579" i="25"/>
  <c r="K582" i="25" s="1"/>
  <c r="J579" i="25"/>
  <c r="J582" i="25" s="1"/>
  <c r="N578" i="25"/>
  <c r="N577" i="25"/>
  <c r="N576" i="25"/>
  <c r="N575" i="25"/>
  <c r="N574" i="25"/>
  <c r="N573" i="25"/>
  <c r="N572" i="25"/>
  <c r="N571" i="25"/>
  <c r="N570" i="25"/>
  <c r="N569" i="25"/>
  <c r="N568" i="25"/>
  <c r="N567" i="25"/>
  <c r="E561" i="25"/>
  <c r="C561" i="25"/>
  <c r="Y556" i="25"/>
  <c r="X556" i="25"/>
  <c r="L556" i="25"/>
  <c r="K559" i="25" s="1"/>
  <c r="J556" i="25"/>
  <c r="J559" i="25" s="1"/>
  <c r="N555" i="25"/>
  <c r="N554" i="25"/>
  <c r="N553" i="25"/>
  <c r="N552" i="25"/>
  <c r="N551" i="25"/>
  <c r="N550" i="25"/>
  <c r="N549" i="25"/>
  <c r="N548" i="25"/>
  <c r="N547" i="25"/>
  <c r="N546" i="25"/>
  <c r="N545" i="25"/>
  <c r="N544" i="25"/>
  <c r="Y533" i="25"/>
  <c r="X533" i="25"/>
  <c r="L533" i="25"/>
  <c r="K536" i="25" s="1"/>
  <c r="J533" i="25"/>
  <c r="J536" i="25" s="1"/>
  <c r="N532" i="25"/>
  <c r="N531" i="25"/>
  <c r="N530" i="25"/>
  <c r="N529" i="25"/>
  <c r="N528" i="25"/>
  <c r="N527" i="25"/>
  <c r="N526" i="25"/>
  <c r="N525" i="25"/>
  <c r="N524" i="25"/>
  <c r="N523" i="25"/>
  <c r="N522" i="25"/>
  <c r="N521" i="25"/>
  <c r="Y510" i="25"/>
  <c r="X510" i="25"/>
  <c r="L510" i="25"/>
  <c r="K513" i="25" s="1"/>
  <c r="J510" i="25"/>
  <c r="J513" i="25" s="1"/>
  <c r="N509" i="25"/>
  <c r="N508" i="25"/>
  <c r="N507" i="25"/>
  <c r="N506" i="25"/>
  <c r="N505" i="25"/>
  <c r="N504" i="25"/>
  <c r="N503" i="25"/>
  <c r="N502" i="25"/>
  <c r="N501" i="25"/>
  <c r="N500" i="25"/>
  <c r="N499" i="25"/>
  <c r="N498" i="25"/>
  <c r="Y486" i="25"/>
  <c r="X486" i="25"/>
  <c r="L486" i="25"/>
  <c r="K489" i="25" s="1"/>
  <c r="J486" i="25"/>
  <c r="J489" i="25" s="1"/>
  <c r="N485" i="25"/>
  <c r="N484" i="25"/>
  <c r="N483" i="25"/>
  <c r="N482" i="25"/>
  <c r="N481" i="25"/>
  <c r="N480" i="25"/>
  <c r="N479" i="25"/>
  <c r="N478" i="25"/>
  <c r="N477" i="25"/>
  <c r="N476" i="25"/>
  <c r="N475" i="25"/>
  <c r="N474" i="25"/>
  <c r="E468" i="25"/>
  <c r="E492" i="25" s="1"/>
  <c r="C468" i="25"/>
  <c r="C492" i="25" s="1"/>
  <c r="C515" i="25" s="1"/>
  <c r="C538" i="25" s="1"/>
  <c r="Y463" i="25"/>
  <c r="X463" i="25"/>
  <c r="L463" i="25"/>
  <c r="K466" i="25" s="1"/>
  <c r="J463" i="25"/>
  <c r="J466" i="25" s="1"/>
  <c r="N462" i="25"/>
  <c r="N461" i="25"/>
  <c r="N460" i="25"/>
  <c r="N459" i="25"/>
  <c r="N458" i="25"/>
  <c r="N457" i="25"/>
  <c r="N456" i="25"/>
  <c r="N455" i="25"/>
  <c r="N454" i="25"/>
  <c r="N453" i="25"/>
  <c r="N452" i="25"/>
  <c r="N451" i="25"/>
  <c r="E445" i="25"/>
  <c r="C445" i="25"/>
  <c r="Y440" i="25"/>
  <c r="X440" i="25"/>
  <c r="L440" i="25"/>
  <c r="K443" i="25" s="1"/>
  <c r="J440" i="25"/>
  <c r="J443" i="25" s="1"/>
  <c r="N439" i="25"/>
  <c r="N438" i="25"/>
  <c r="N437" i="25"/>
  <c r="N436" i="25"/>
  <c r="N435" i="25"/>
  <c r="N434" i="25"/>
  <c r="N433" i="25"/>
  <c r="N432" i="25"/>
  <c r="N431" i="25"/>
  <c r="N430" i="25"/>
  <c r="N429" i="25"/>
  <c r="N428" i="25"/>
  <c r="Y417" i="25"/>
  <c r="X417" i="25"/>
  <c r="L417" i="25"/>
  <c r="K420" i="25" s="1"/>
  <c r="J417" i="25"/>
  <c r="J420" i="25" s="1"/>
  <c r="N416" i="25"/>
  <c r="N415" i="25"/>
  <c r="N414" i="25"/>
  <c r="N413" i="25"/>
  <c r="N412" i="25"/>
  <c r="N411" i="25"/>
  <c r="N410" i="25"/>
  <c r="N409" i="25"/>
  <c r="N408" i="25"/>
  <c r="N407" i="25"/>
  <c r="N406" i="25"/>
  <c r="N405" i="25"/>
  <c r="Y394" i="25"/>
  <c r="X394" i="25"/>
  <c r="L394" i="25"/>
  <c r="K397" i="25" s="1"/>
  <c r="J394" i="25"/>
  <c r="J397" i="25" s="1"/>
  <c r="N393" i="25"/>
  <c r="N392" i="25"/>
  <c r="N391" i="25"/>
  <c r="N390" i="25"/>
  <c r="N389" i="25"/>
  <c r="N388" i="25"/>
  <c r="N387" i="25"/>
  <c r="N386" i="25"/>
  <c r="N385" i="25"/>
  <c r="N384" i="25"/>
  <c r="N383" i="25"/>
  <c r="N382" i="25"/>
  <c r="E376" i="25"/>
  <c r="C376" i="25"/>
  <c r="C399" i="25" s="1"/>
  <c r="C422" i="25" s="1"/>
  <c r="Y371" i="25"/>
  <c r="X371" i="25"/>
  <c r="L371" i="25"/>
  <c r="K374" i="25" s="1"/>
  <c r="J371" i="25"/>
  <c r="J374" i="25" s="1"/>
  <c r="N370" i="25"/>
  <c r="N369" i="25"/>
  <c r="N368" i="25"/>
  <c r="N367" i="25"/>
  <c r="N366" i="25"/>
  <c r="N365" i="25"/>
  <c r="N364" i="25"/>
  <c r="N363" i="25"/>
  <c r="N362" i="25"/>
  <c r="N361" i="25"/>
  <c r="N360" i="25"/>
  <c r="N359" i="25"/>
  <c r="E353" i="25"/>
  <c r="C353" i="25"/>
  <c r="Y348" i="25"/>
  <c r="X348" i="25"/>
  <c r="L348" i="25"/>
  <c r="K351" i="25" s="1"/>
  <c r="J348" i="25"/>
  <c r="J351" i="25" s="1"/>
  <c r="N347" i="25"/>
  <c r="N346" i="25"/>
  <c r="N345" i="25"/>
  <c r="N344" i="25"/>
  <c r="N343" i="25"/>
  <c r="N342" i="25"/>
  <c r="N341" i="25"/>
  <c r="N340" i="25"/>
  <c r="N339" i="25"/>
  <c r="N338" i="25"/>
  <c r="N337" i="25"/>
  <c r="N336" i="25"/>
  <c r="E330" i="25"/>
  <c r="C330" i="25"/>
  <c r="Y325" i="25"/>
  <c r="X325" i="25"/>
  <c r="L325" i="25"/>
  <c r="K328" i="25" s="1"/>
  <c r="J325" i="25"/>
  <c r="J328" i="25" s="1"/>
  <c r="N324" i="25"/>
  <c r="N323" i="25"/>
  <c r="N322" i="25"/>
  <c r="N321" i="25"/>
  <c r="N320" i="25"/>
  <c r="N319" i="25"/>
  <c r="N318" i="25"/>
  <c r="N317" i="25"/>
  <c r="N316" i="25"/>
  <c r="N315" i="25"/>
  <c r="N314" i="25"/>
  <c r="N313" i="25"/>
  <c r="Y302" i="25"/>
  <c r="X302" i="25"/>
  <c r="L302" i="25"/>
  <c r="K305" i="25" s="1"/>
  <c r="J302" i="25"/>
  <c r="J305" i="25" s="1"/>
  <c r="N301" i="25"/>
  <c r="N300" i="25"/>
  <c r="N299" i="25"/>
  <c r="N298" i="25"/>
  <c r="N297" i="25"/>
  <c r="N296" i="25"/>
  <c r="N295" i="25"/>
  <c r="N294" i="25"/>
  <c r="N293" i="25"/>
  <c r="N292" i="25"/>
  <c r="N291" i="25"/>
  <c r="N290" i="25"/>
  <c r="Y279" i="25"/>
  <c r="X279" i="25"/>
  <c r="L279" i="25"/>
  <c r="K282" i="25" s="1"/>
  <c r="J279" i="25"/>
  <c r="J282" i="25" s="1"/>
  <c r="N278" i="25"/>
  <c r="N277" i="25"/>
  <c r="N276" i="25"/>
  <c r="N275" i="25"/>
  <c r="N274" i="25"/>
  <c r="N273" i="25"/>
  <c r="N272" i="25"/>
  <c r="N271" i="25"/>
  <c r="N270" i="25"/>
  <c r="N269" i="25"/>
  <c r="N268" i="25"/>
  <c r="N267" i="25"/>
  <c r="E261" i="25"/>
  <c r="E284" i="25" s="1"/>
  <c r="C261" i="25"/>
  <c r="C284" i="25" s="1"/>
  <c r="C307" i="25" s="1"/>
  <c r="Y256" i="25"/>
  <c r="X256" i="25"/>
  <c r="L256" i="25"/>
  <c r="K259" i="25" s="1"/>
  <c r="J256" i="25"/>
  <c r="J259" i="25" s="1"/>
  <c r="N255" i="25"/>
  <c r="N254" i="25"/>
  <c r="N253" i="25"/>
  <c r="N252" i="25"/>
  <c r="N251" i="25"/>
  <c r="N250" i="25"/>
  <c r="N249" i="25"/>
  <c r="N248" i="25"/>
  <c r="N247" i="25"/>
  <c r="N246" i="25"/>
  <c r="N245" i="25"/>
  <c r="N244" i="25"/>
  <c r="E238" i="25"/>
  <c r="C238" i="25"/>
  <c r="Y233" i="25"/>
  <c r="X233" i="25"/>
  <c r="L233" i="25"/>
  <c r="K236" i="25" s="1"/>
  <c r="J233" i="25"/>
  <c r="J236" i="25" s="1"/>
  <c r="N232" i="25"/>
  <c r="N231" i="25"/>
  <c r="N230" i="25"/>
  <c r="N229" i="25"/>
  <c r="N228" i="25"/>
  <c r="N227" i="25"/>
  <c r="N226" i="25"/>
  <c r="N225" i="25"/>
  <c r="N224" i="25"/>
  <c r="N223" i="25"/>
  <c r="N222" i="25"/>
  <c r="N221" i="25"/>
  <c r="Y210" i="25"/>
  <c r="X210" i="25"/>
  <c r="L210" i="25"/>
  <c r="K213" i="25" s="1"/>
  <c r="J210" i="25"/>
  <c r="J213" i="25" s="1"/>
  <c r="N209" i="25"/>
  <c r="N208" i="25"/>
  <c r="N207" i="25"/>
  <c r="N206" i="25"/>
  <c r="N205" i="25"/>
  <c r="N204" i="25"/>
  <c r="N203" i="25"/>
  <c r="N202" i="25"/>
  <c r="N201" i="25"/>
  <c r="N200" i="25"/>
  <c r="N199" i="25"/>
  <c r="N198" i="25"/>
  <c r="Y187" i="25"/>
  <c r="X187" i="25"/>
  <c r="L187" i="25"/>
  <c r="K190" i="25" s="1"/>
  <c r="J187" i="25"/>
  <c r="J190" i="25" s="1"/>
  <c r="N186" i="25"/>
  <c r="N185" i="25"/>
  <c r="N184" i="25"/>
  <c r="N183" i="25"/>
  <c r="N182" i="25"/>
  <c r="N181" i="25"/>
  <c r="N180" i="25"/>
  <c r="N179" i="25"/>
  <c r="N178" i="25"/>
  <c r="N177" i="25"/>
  <c r="N176" i="25"/>
  <c r="N175" i="25"/>
  <c r="E169" i="25"/>
  <c r="E192" i="25" s="1"/>
  <c r="C169" i="25"/>
  <c r="C192" i="25" s="1"/>
  <c r="C215" i="25" s="1"/>
  <c r="C146" i="25"/>
  <c r="E146" i="25"/>
  <c r="N152" i="25"/>
  <c r="N153" i="25"/>
  <c r="N154" i="25"/>
  <c r="N155" i="25"/>
  <c r="N156" i="25"/>
  <c r="N157" i="25"/>
  <c r="N158" i="25"/>
  <c r="N159" i="25"/>
  <c r="N160" i="25"/>
  <c r="N161" i="25"/>
  <c r="N162" i="25"/>
  <c r="N163" i="25"/>
  <c r="J164" i="25"/>
  <c r="J167" i="25" s="1"/>
  <c r="L164" i="25"/>
  <c r="K167" i="25" s="1"/>
  <c r="X164" i="25"/>
  <c r="Y164" i="25"/>
  <c r="Q84" i="1"/>
  <c r="T84" i="1" s="1"/>
  <c r="Q85" i="1"/>
  <c r="T85" i="1" s="1"/>
  <c r="Q86" i="1"/>
  <c r="T86" i="1" s="1"/>
  <c r="Q87" i="1"/>
  <c r="T87" i="1" s="1"/>
  <c r="Q88" i="1"/>
  <c r="T88" i="1" s="1"/>
  <c r="Q89" i="1"/>
  <c r="T89" i="1" s="1"/>
  <c r="Q90" i="1"/>
  <c r="R90" i="1" s="1"/>
  <c r="Q91" i="1"/>
  <c r="R91" i="1" s="1"/>
  <c r="Q92" i="1"/>
  <c r="R92" i="1" s="1"/>
  <c r="Q93" i="1"/>
  <c r="R93" i="1" s="1"/>
  <c r="Q94" i="1"/>
  <c r="R94" i="1" s="1"/>
  <c r="Q95" i="1"/>
  <c r="R95" i="1" s="1"/>
  <c r="Q96" i="1"/>
  <c r="T96" i="1" s="1"/>
  <c r="Q97" i="1"/>
  <c r="T97" i="1" s="1"/>
  <c r="Q98" i="1"/>
  <c r="T98" i="1" s="1"/>
  <c r="Q99" i="1"/>
  <c r="T99" i="1" s="1"/>
  <c r="Q100" i="1"/>
  <c r="T100" i="1" s="1"/>
  <c r="Q101" i="1"/>
  <c r="T101" i="1" s="1"/>
  <c r="Q102" i="1"/>
  <c r="R102" i="1" s="1"/>
  <c r="Q103" i="1"/>
  <c r="R103" i="1" s="1"/>
  <c r="Q104" i="1"/>
  <c r="R104" i="1" s="1"/>
  <c r="Q105" i="1"/>
  <c r="R105" i="1" s="1"/>
  <c r="Q106" i="1"/>
  <c r="R106" i="1" s="1"/>
  <c r="Q107" i="1"/>
  <c r="R107" i="1" s="1"/>
  <c r="Q108" i="1"/>
  <c r="T108" i="1" s="1"/>
  <c r="Q109" i="1"/>
  <c r="T109" i="1" s="1"/>
  <c r="Q110" i="1"/>
  <c r="T110" i="1" s="1"/>
  <c r="Q111" i="1"/>
  <c r="T111" i="1" s="1"/>
  <c r="Q112" i="1"/>
  <c r="T112" i="1" s="1"/>
  <c r="Q113" i="1"/>
  <c r="T113" i="1" s="1"/>
  <c r="Q114" i="1"/>
  <c r="R114" i="1" s="1"/>
  <c r="Q115" i="1"/>
  <c r="R115" i="1" s="1"/>
  <c r="Q116" i="1"/>
  <c r="R116" i="1" s="1"/>
  <c r="Q117" i="1"/>
  <c r="R117" i="1" s="1"/>
  <c r="Q118" i="1"/>
  <c r="R118" i="1" s="1"/>
  <c r="Q119" i="1"/>
  <c r="R119" i="1" s="1"/>
  <c r="Q120" i="1"/>
  <c r="T120" i="1" s="1"/>
  <c r="Q121" i="1"/>
  <c r="T121" i="1" s="1"/>
  <c r="Q122" i="1"/>
  <c r="T122" i="1" s="1"/>
  <c r="Q123" i="1"/>
  <c r="T123" i="1" s="1"/>
  <c r="Q124" i="1"/>
  <c r="T124" i="1" s="1"/>
  <c r="Q125" i="1"/>
  <c r="T125" i="1" s="1"/>
  <c r="Q126" i="1"/>
  <c r="R126" i="1" s="1"/>
  <c r="Q127" i="1"/>
  <c r="R127" i="1" s="1"/>
  <c r="Q128" i="1"/>
  <c r="R128" i="1" s="1"/>
  <c r="Q129" i="1"/>
  <c r="R129" i="1" s="1"/>
  <c r="Q130" i="1"/>
  <c r="R130" i="1" s="1"/>
  <c r="Q131" i="1"/>
  <c r="R131" i="1" s="1"/>
  <c r="Q132" i="1"/>
  <c r="T132" i="1" s="1"/>
  <c r="Q133" i="1"/>
  <c r="T133" i="1" s="1"/>
  <c r="Q134" i="1"/>
  <c r="T134" i="1" s="1"/>
  <c r="Q135" i="1"/>
  <c r="T135" i="1" s="1"/>
  <c r="Q136" i="1"/>
  <c r="T136" i="1" s="1"/>
  <c r="Q137" i="1"/>
  <c r="T137" i="1" s="1"/>
  <c r="Q138" i="1"/>
  <c r="R138" i="1" s="1"/>
  <c r="Q139" i="1"/>
  <c r="R139" i="1" s="1"/>
  <c r="Q140" i="1"/>
  <c r="R140" i="1" s="1"/>
  <c r="Q141" i="1"/>
  <c r="R141" i="1" s="1"/>
  <c r="Q142" i="1"/>
  <c r="R142" i="1" s="1"/>
  <c r="Q143" i="1"/>
  <c r="R143" i="1" s="1"/>
  <c r="Q144" i="1"/>
  <c r="T144" i="1" s="1"/>
  <c r="Q145" i="1"/>
  <c r="T145" i="1" s="1"/>
  <c r="Q146" i="1"/>
  <c r="T146" i="1" s="1"/>
  <c r="Q147" i="1"/>
  <c r="T147" i="1" s="1"/>
  <c r="Q148" i="1"/>
  <c r="T148" i="1" s="1"/>
  <c r="Q149" i="1"/>
  <c r="T149" i="1" s="1"/>
  <c r="Q150" i="1"/>
  <c r="R150" i="1" s="1"/>
  <c r="Q151" i="1"/>
  <c r="R151" i="1" s="1"/>
  <c r="Q152" i="1"/>
  <c r="R152" i="1" s="1"/>
  <c r="Q153" i="1"/>
  <c r="R153" i="1" s="1"/>
  <c r="Q154" i="1"/>
  <c r="R154" i="1" s="1"/>
  <c r="Q155" i="1"/>
  <c r="R155" i="1" s="1"/>
  <c r="Q156" i="1"/>
  <c r="T156" i="1" s="1"/>
  <c r="Q157" i="1"/>
  <c r="T157" i="1" s="1"/>
  <c r="Q158" i="1"/>
  <c r="T158" i="1" s="1"/>
  <c r="Q159" i="1"/>
  <c r="T159" i="1" s="1"/>
  <c r="Q160" i="1"/>
  <c r="T160" i="1" s="1"/>
  <c r="Q161" i="1"/>
  <c r="T161" i="1" s="1"/>
  <c r="Q162" i="1"/>
  <c r="R162" i="1" s="1"/>
  <c r="Q163" i="1"/>
  <c r="R163" i="1" s="1"/>
  <c r="Q164" i="1"/>
  <c r="R164" i="1" s="1"/>
  <c r="Q165" i="1"/>
  <c r="R165" i="1" s="1"/>
  <c r="Q166" i="1"/>
  <c r="R166" i="1" s="1"/>
  <c r="Q167" i="1"/>
  <c r="R167" i="1" s="1"/>
  <c r="Q168" i="1"/>
  <c r="T168" i="1" s="1"/>
  <c r="Q169" i="1"/>
  <c r="T169" i="1" s="1"/>
  <c r="Q170" i="1"/>
  <c r="T170" i="1" s="1"/>
  <c r="Q171" i="1"/>
  <c r="T171" i="1" s="1"/>
  <c r="Q172" i="1"/>
  <c r="T172" i="1" s="1"/>
  <c r="Q173" i="1"/>
  <c r="T173" i="1" s="1"/>
  <c r="Q174" i="1"/>
  <c r="R174" i="1" s="1"/>
  <c r="Q175" i="1"/>
  <c r="R175" i="1" s="1"/>
  <c r="Q176" i="1"/>
  <c r="R176" i="1" s="1"/>
  <c r="Q177" i="1"/>
  <c r="R177" i="1" s="1"/>
  <c r="Q178" i="1"/>
  <c r="R178" i="1" s="1"/>
  <c r="Q179" i="1"/>
  <c r="R179" i="1" s="1"/>
  <c r="Q180" i="1"/>
  <c r="T180" i="1" s="1"/>
  <c r="Q181" i="1"/>
  <c r="T181" i="1" s="1"/>
  <c r="Q182" i="1"/>
  <c r="T182" i="1" s="1"/>
  <c r="Q183" i="1"/>
  <c r="T183" i="1" s="1"/>
  <c r="Q184" i="1"/>
  <c r="T184" i="1" s="1"/>
  <c r="Q185" i="1"/>
  <c r="T185" i="1" s="1"/>
  <c r="Q186" i="1"/>
  <c r="R186" i="1" s="1"/>
  <c r="Q187" i="1"/>
  <c r="R187" i="1" s="1"/>
  <c r="Q188" i="1"/>
  <c r="R188" i="1" s="1"/>
  <c r="Q189" i="1"/>
  <c r="R189" i="1" s="1"/>
  <c r="Q190" i="1"/>
  <c r="R190" i="1" s="1"/>
  <c r="Q191" i="1"/>
  <c r="R191" i="1" s="1"/>
  <c r="Q192" i="1"/>
  <c r="T192" i="1" s="1"/>
  <c r="Q193" i="1"/>
  <c r="T193" i="1" s="1"/>
  <c r="Q194" i="1"/>
  <c r="T194" i="1" s="1"/>
  <c r="Q195" i="1"/>
  <c r="T195" i="1" s="1"/>
  <c r="Q196" i="1"/>
  <c r="T196" i="1" s="1"/>
  <c r="Q197" i="1"/>
  <c r="T197" i="1" s="1"/>
  <c r="Q198" i="1"/>
  <c r="R198" i="1" s="1"/>
  <c r="Q199" i="1"/>
  <c r="R199" i="1" s="1"/>
  <c r="Q200" i="1"/>
  <c r="R200" i="1" s="1"/>
  <c r="Q201" i="1"/>
  <c r="R201" i="1" s="1"/>
  <c r="Q202" i="1"/>
  <c r="R202" i="1" s="1"/>
  <c r="Q203" i="1"/>
  <c r="R203" i="1" s="1"/>
  <c r="Q204" i="1"/>
  <c r="T204" i="1" s="1"/>
  <c r="Q205" i="1"/>
  <c r="T205" i="1" s="1"/>
  <c r="Q206" i="1"/>
  <c r="T206" i="1" s="1"/>
  <c r="Q207" i="1"/>
  <c r="T207" i="1" s="1"/>
  <c r="Q208" i="1"/>
  <c r="T208" i="1" s="1"/>
  <c r="Q209" i="1"/>
  <c r="T209" i="1" s="1"/>
  <c r="Q210" i="1"/>
  <c r="R210" i="1" s="1"/>
  <c r="Q211" i="1"/>
  <c r="R211" i="1" s="1"/>
  <c r="Q212" i="1"/>
  <c r="R212" i="1" s="1"/>
  <c r="Q213" i="1"/>
  <c r="R213" i="1" s="1"/>
  <c r="Q214" i="1"/>
  <c r="R214" i="1" s="1"/>
  <c r="Q215" i="1"/>
  <c r="R215" i="1" s="1"/>
  <c r="Q216" i="1"/>
  <c r="T216" i="1" s="1"/>
  <c r="Q217" i="1"/>
  <c r="T217" i="1" s="1"/>
  <c r="Q218" i="1"/>
  <c r="T218" i="1" s="1"/>
  <c r="Q219" i="1"/>
  <c r="T219" i="1" s="1"/>
  <c r="Q220" i="1"/>
  <c r="T220" i="1" s="1"/>
  <c r="Q221" i="1"/>
  <c r="T221" i="1" s="1"/>
  <c r="Q222" i="1"/>
  <c r="R222" i="1" s="1"/>
  <c r="Q223" i="1"/>
  <c r="R223" i="1" s="1"/>
  <c r="Q224" i="1"/>
  <c r="R224" i="1" s="1"/>
  <c r="Q225" i="1"/>
  <c r="R225" i="1" s="1"/>
  <c r="Q226" i="1"/>
  <c r="R226" i="1" s="1"/>
  <c r="Q227" i="1"/>
  <c r="R227" i="1" s="1"/>
  <c r="Q228" i="1"/>
  <c r="T228" i="1" s="1"/>
  <c r="Q229" i="1"/>
  <c r="T229" i="1" s="1"/>
  <c r="Q230" i="1"/>
  <c r="T230" i="1" s="1"/>
  <c r="Q231" i="1"/>
  <c r="T231" i="1" s="1"/>
  <c r="Q232" i="1"/>
  <c r="T232" i="1" s="1"/>
  <c r="Y141" i="25"/>
  <c r="X141" i="25"/>
  <c r="Y118" i="25"/>
  <c r="X118" i="25"/>
  <c r="Y95" i="25"/>
  <c r="X95" i="25"/>
  <c r="Y72" i="25"/>
  <c r="X72" i="25"/>
  <c r="Y49" i="25"/>
  <c r="X49" i="25"/>
  <c r="Q12" i="1"/>
  <c r="R12" i="1" s="1"/>
  <c r="Q80" i="1"/>
  <c r="T80" i="1" s="1"/>
  <c r="Q13" i="1"/>
  <c r="R13" i="1" s="1"/>
  <c r="Q14" i="1"/>
  <c r="R14" i="1" s="1"/>
  <c r="Q15" i="1"/>
  <c r="R15" i="1" s="1"/>
  <c r="Q16" i="1"/>
  <c r="R16" i="1" s="1"/>
  <c r="Q17" i="1"/>
  <c r="R17" i="1" s="1"/>
  <c r="Q18" i="1"/>
  <c r="R18" i="1" s="1"/>
  <c r="Q19" i="1"/>
  <c r="R19" i="1" s="1"/>
  <c r="Q20" i="1"/>
  <c r="R20" i="1" s="1"/>
  <c r="Q21" i="1"/>
  <c r="R21" i="1" s="1"/>
  <c r="Q22" i="1"/>
  <c r="R22" i="1" s="1"/>
  <c r="Q23" i="1"/>
  <c r="R23" i="1" s="1"/>
  <c r="Q24" i="1"/>
  <c r="R24" i="1" s="1"/>
  <c r="Q25" i="1"/>
  <c r="R25" i="1" s="1"/>
  <c r="Q26" i="1"/>
  <c r="R26" i="1" s="1"/>
  <c r="Q27" i="1"/>
  <c r="R27" i="1" s="1"/>
  <c r="Q28" i="1"/>
  <c r="R28" i="1" s="1"/>
  <c r="Q29" i="1"/>
  <c r="R29" i="1" s="1"/>
  <c r="Q30" i="1"/>
  <c r="R30" i="1" s="1"/>
  <c r="Q31" i="1"/>
  <c r="R31" i="1" s="1"/>
  <c r="Q32" i="1"/>
  <c r="R32" i="1" s="1"/>
  <c r="Q33" i="1"/>
  <c r="R33" i="1" s="1"/>
  <c r="Q34" i="1"/>
  <c r="R34" i="1" s="1"/>
  <c r="Q35" i="1"/>
  <c r="R35" i="1" s="1"/>
  <c r="Q36" i="1"/>
  <c r="R36" i="1" s="1"/>
  <c r="Q37" i="1"/>
  <c r="R37" i="1" s="1"/>
  <c r="Q38" i="1"/>
  <c r="R38" i="1" s="1"/>
  <c r="Q39" i="1"/>
  <c r="R39" i="1" s="1"/>
  <c r="Q40" i="1"/>
  <c r="R40" i="1" s="1"/>
  <c r="Q41" i="1"/>
  <c r="R41" i="1" s="1"/>
  <c r="Q42" i="1"/>
  <c r="R42" i="1" s="1"/>
  <c r="Q43" i="1"/>
  <c r="R43" i="1" s="1"/>
  <c r="Q44" i="1"/>
  <c r="R44" i="1" s="1"/>
  <c r="Q45" i="1"/>
  <c r="R45" i="1" s="1"/>
  <c r="Q46" i="1"/>
  <c r="R46" i="1" s="1"/>
  <c r="Q47" i="1"/>
  <c r="R47" i="1" s="1"/>
  <c r="Q48" i="1"/>
  <c r="R48" i="1" s="1"/>
  <c r="Q49" i="1"/>
  <c r="R49" i="1" s="1"/>
  <c r="Q50" i="1"/>
  <c r="R50" i="1" s="1"/>
  <c r="Q51" i="1"/>
  <c r="R51" i="1" s="1"/>
  <c r="Q52" i="1"/>
  <c r="R52" i="1" s="1"/>
  <c r="Q53" i="1"/>
  <c r="R53" i="1" s="1"/>
  <c r="Q54" i="1"/>
  <c r="R54" i="1" s="1"/>
  <c r="Q55" i="1"/>
  <c r="R55" i="1" s="1"/>
  <c r="Q56" i="1"/>
  <c r="R56" i="1" s="1"/>
  <c r="Q57" i="1"/>
  <c r="R57" i="1" s="1"/>
  <c r="Q58" i="1"/>
  <c r="R58" i="1" s="1"/>
  <c r="Q59" i="1"/>
  <c r="R59" i="1" s="1"/>
  <c r="Q60" i="1"/>
  <c r="R60" i="1" s="1"/>
  <c r="Q61" i="1"/>
  <c r="R61" i="1" s="1"/>
  <c r="Q62" i="1"/>
  <c r="R62" i="1" s="1"/>
  <c r="Q63" i="1"/>
  <c r="R63" i="1" s="1"/>
  <c r="Q64" i="1"/>
  <c r="R64" i="1" s="1"/>
  <c r="Q65" i="1"/>
  <c r="R65" i="1" s="1"/>
  <c r="Q66" i="1"/>
  <c r="R66" i="1" s="1"/>
  <c r="Q67" i="1"/>
  <c r="R67" i="1" s="1"/>
  <c r="Q68" i="1"/>
  <c r="R68" i="1" s="1"/>
  <c r="Q69" i="1"/>
  <c r="R69" i="1" s="1"/>
  <c r="Q70" i="1"/>
  <c r="R70" i="1" s="1"/>
  <c r="Q71" i="1"/>
  <c r="R71" i="1" s="1"/>
  <c r="Q72" i="1"/>
  <c r="R72" i="1" s="1"/>
  <c r="Q73" i="1"/>
  <c r="R73" i="1" s="1"/>
  <c r="Q74" i="1"/>
  <c r="R74" i="1" s="1"/>
  <c r="Q75" i="1"/>
  <c r="R75" i="1" s="1"/>
  <c r="Q76" i="1"/>
  <c r="R76" i="1" s="1"/>
  <c r="Q77" i="1"/>
  <c r="R77" i="1" s="1"/>
  <c r="Q78" i="1"/>
  <c r="R78" i="1" s="1"/>
  <c r="Q79" i="1"/>
  <c r="R79" i="1" s="1"/>
  <c r="Q81" i="1"/>
  <c r="Q82" i="1"/>
  <c r="Q83" i="1"/>
  <c r="H325" i="30" l="1"/>
  <c r="K328" i="30" s="1"/>
  <c r="H26" i="30"/>
  <c r="K29" i="30" s="1"/>
  <c r="H417" i="30"/>
  <c r="K420" i="30" s="1"/>
  <c r="N579" i="25"/>
  <c r="N556" i="25"/>
  <c r="N533" i="25"/>
  <c r="N256" i="25"/>
  <c r="AH259" i="25" s="1"/>
  <c r="N602" i="25"/>
  <c r="N440" i="25"/>
  <c r="N486" i="25"/>
  <c r="N417" i="25"/>
  <c r="N510" i="25"/>
  <c r="N463" i="25"/>
  <c r="N394" i="25"/>
  <c r="E515" i="25"/>
  <c r="E399" i="25"/>
  <c r="N348" i="25"/>
  <c r="AH351" i="25" s="1"/>
  <c r="N233" i="25"/>
  <c r="AH236" i="25" s="1"/>
  <c r="N210" i="25"/>
  <c r="AH213" i="25" s="1"/>
  <c r="N187" i="25"/>
  <c r="AH190" i="25" s="1"/>
  <c r="N371" i="25"/>
  <c r="AH374" i="25" s="1"/>
  <c r="N325" i="25"/>
  <c r="AH328" i="25" s="1"/>
  <c r="N302" i="25"/>
  <c r="AH305" i="25" s="1"/>
  <c r="N279" i="25"/>
  <c r="AH282" i="25" s="1"/>
  <c r="E307" i="25"/>
  <c r="E215" i="25"/>
  <c r="N164" i="25"/>
  <c r="AH167" i="25" s="1"/>
  <c r="R170" i="1"/>
  <c r="R100" i="1"/>
  <c r="T188" i="1"/>
  <c r="T119" i="1"/>
  <c r="R185" i="1"/>
  <c r="R113" i="1"/>
  <c r="T203" i="1"/>
  <c r="T131" i="1"/>
  <c r="R182" i="1"/>
  <c r="R110" i="1"/>
  <c r="T200" i="1"/>
  <c r="T128" i="1"/>
  <c r="R173" i="1"/>
  <c r="R101" i="1"/>
  <c r="T191" i="1"/>
  <c r="T127" i="1"/>
  <c r="R161" i="1"/>
  <c r="R98" i="1"/>
  <c r="T179" i="1"/>
  <c r="T116" i="1"/>
  <c r="R230" i="1"/>
  <c r="R158" i="1"/>
  <c r="R89" i="1"/>
  <c r="T176" i="1"/>
  <c r="T115" i="1"/>
  <c r="R221" i="1"/>
  <c r="R149" i="1"/>
  <c r="R88" i="1"/>
  <c r="T167" i="1"/>
  <c r="T107" i="1"/>
  <c r="R218" i="1"/>
  <c r="R146" i="1"/>
  <c r="R86" i="1"/>
  <c r="T164" i="1"/>
  <c r="T104" i="1"/>
  <c r="R209" i="1"/>
  <c r="R137" i="1"/>
  <c r="T227" i="1"/>
  <c r="T155" i="1"/>
  <c r="T103" i="1"/>
  <c r="R206" i="1"/>
  <c r="R134" i="1"/>
  <c r="T224" i="1"/>
  <c r="T152" i="1"/>
  <c r="T95" i="1"/>
  <c r="R197" i="1"/>
  <c r="R125" i="1"/>
  <c r="T215" i="1"/>
  <c r="T143" i="1"/>
  <c r="T92" i="1"/>
  <c r="R194" i="1"/>
  <c r="R122" i="1"/>
  <c r="T212" i="1"/>
  <c r="T140" i="1"/>
  <c r="T91" i="1"/>
  <c r="R220" i="1"/>
  <c r="R208" i="1"/>
  <c r="R196" i="1"/>
  <c r="R184" i="1"/>
  <c r="R172" i="1"/>
  <c r="R160" i="1"/>
  <c r="R148" i="1"/>
  <c r="R136" i="1"/>
  <c r="R124" i="1"/>
  <c r="R112" i="1"/>
  <c r="T226" i="1"/>
  <c r="T214" i="1"/>
  <c r="T202" i="1"/>
  <c r="T190" i="1"/>
  <c r="T178" i="1"/>
  <c r="T166" i="1"/>
  <c r="T154" i="1"/>
  <c r="T142" i="1"/>
  <c r="T130" i="1"/>
  <c r="T118" i="1"/>
  <c r="T106" i="1"/>
  <c r="T94" i="1"/>
  <c r="R231" i="1"/>
  <c r="R219" i="1"/>
  <c r="R207" i="1"/>
  <c r="R195" i="1"/>
  <c r="R183" i="1"/>
  <c r="R171" i="1"/>
  <c r="R159" i="1"/>
  <c r="R147" i="1"/>
  <c r="R135" i="1"/>
  <c r="R123" i="1"/>
  <c r="R111" i="1"/>
  <c r="R99" i="1"/>
  <c r="R87" i="1"/>
  <c r="T225" i="1"/>
  <c r="T213" i="1"/>
  <c r="T201" i="1"/>
  <c r="T189" i="1"/>
  <c r="T177" i="1"/>
  <c r="T165" i="1"/>
  <c r="T153" i="1"/>
  <c r="T141" i="1"/>
  <c r="T129" i="1"/>
  <c r="T117" i="1"/>
  <c r="T105" i="1"/>
  <c r="T93" i="1"/>
  <c r="R229" i="1"/>
  <c r="R217" i="1"/>
  <c r="R205" i="1"/>
  <c r="R193" i="1"/>
  <c r="R181" i="1"/>
  <c r="R169" i="1"/>
  <c r="R157" i="1"/>
  <c r="R145" i="1"/>
  <c r="R133" i="1"/>
  <c r="R121" i="1"/>
  <c r="R109" i="1"/>
  <c r="R97" i="1"/>
  <c r="R85" i="1"/>
  <c r="T223" i="1"/>
  <c r="T211" i="1"/>
  <c r="T199" i="1"/>
  <c r="T187" i="1"/>
  <c r="T175" i="1"/>
  <c r="T163" i="1"/>
  <c r="T151" i="1"/>
  <c r="T139" i="1"/>
  <c r="R228" i="1"/>
  <c r="R216" i="1"/>
  <c r="R204" i="1"/>
  <c r="R192" i="1"/>
  <c r="R180" i="1"/>
  <c r="R168" i="1"/>
  <c r="R156" i="1"/>
  <c r="R144" i="1"/>
  <c r="R132" i="1"/>
  <c r="R120" i="1"/>
  <c r="R108" i="1"/>
  <c r="R96" i="1"/>
  <c r="R84" i="1"/>
  <c r="T222" i="1"/>
  <c r="T210" i="1"/>
  <c r="T198" i="1"/>
  <c r="T186" i="1"/>
  <c r="T174" i="1"/>
  <c r="T162" i="1"/>
  <c r="T150" i="1"/>
  <c r="T138" i="1"/>
  <c r="T126" i="1"/>
  <c r="T114" i="1"/>
  <c r="T102" i="1"/>
  <c r="T90" i="1"/>
  <c r="R232" i="1"/>
  <c r="R80" i="1"/>
  <c r="T81" i="1"/>
  <c r="R81" i="1"/>
  <c r="T83" i="1"/>
  <c r="R83" i="1"/>
  <c r="T82" i="1"/>
  <c r="R82" i="1"/>
  <c r="E538" i="25" l="1"/>
  <c r="E422" i="25"/>
  <c r="N80" i="1"/>
  <c r="N81" i="1"/>
  <c r="N82" i="1"/>
  <c r="N83" i="1"/>
  <c r="N216" i="1"/>
  <c r="N217" i="1"/>
  <c r="N218" i="1"/>
  <c r="N219" i="1"/>
  <c r="J233" i="1" l="1"/>
  <c r="B3" i="25" l="1"/>
  <c r="B4" i="25"/>
  <c r="B5" i="25"/>
  <c r="B6" i="25"/>
  <c r="N14" i="25"/>
  <c r="N15" i="25"/>
  <c r="N16" i="25"/>
  <c r="N17" i="25"/>
  <c r="N18" i="25"/>
  <c r="N19" i="25"/>
  <c r="N20" i="25"/>
  <c r="N21" i="25"/>
  <c r="N22" i="25"/>
  <c r="N23" i="25"/>
  <c r="N24" i="25"/>
  <c r="N25" i="25"/>
  <c r="J26" i="25"/>
  <c r="J29" i="25" s="1"/>
  <c r="L26" i="25"/>
  <c r="K29" i="25" s="1"/>
  <c r="X26" i="25"/>
  <c r="Y26" i="25"/>
  <c r="B29" i="25"/>
  <c r="C29" i="25"/>
  <c r="G29" i="25"/>
  <c r="C31" i="25"/>
  <c r="C54" i="25" s="1"/>
  <c r="C77" i="25" s="1"/>
  <c r="C100" i="25" s="1"/>
  <c r="C123" i="25" s="1"/>
  <c r="E31" i="25"/>
  <c r="E54" i="25" s="1"/>
  <c r="E77" i="25" s="1"/>
  <c r="E100" i="25" s="1"/>
  <c r="E123" i="25" s="1"/>
  <c r="N37" i="25"/>
  <c r="N38" i="25"/>
  <c r="N39" i="25"/>
  <c r="N40" i="25"/>
  <c r="N41" i="25"/>
  <c r="N42" i="25"/>
  <c r="N43" i="25"/>
  <c r="N44" i="25"/>
  <c r="N45" i="25"/>
  <c r="N46" i="25"/>
  <c r="N47" i="25"/>
  <c r="N48" i="25"/>
  <c r="J49" i="25"/>
  <c r="J52" i="25" s="1"/>
  <c r="L49" i="25"/>
  <c r="K52" i="25" s="1"/>
  <c r="N60" i="25"/>
  <c r="N61" i="25"/>
  <c r="N62" i="25"/>
  <c r="N63" i="25"/>
  <c r="N64" i="25"/>
  <c r="N65" i="25"/>
  <c r="N66" i="25"/>
  <c r="N67" i="25"/>
  <c r="N68" i="25"/>
  <c r="N69" i="25"/>
  <c r="N70" i="25"/>
  <c r="N71" i="25"/>
  <c r="J72" i="25"/>
  <c r="J75" i="25" s="1"/>
  <c r="L72" i="25"/>
  <c r="K75" i="25" s="1"/>
  <c r="N83" i="25"/>
  <c r="N84" i="25"/>
  <c r="N85" i="25"/>
  <c r="N86" i="25"/>
  <c r="N87" i="25"/>
  <c r="N88" i="25"/>
  <c r="N89" i="25"/>
  <c r="N90" i="25"/>
  <c r="N91" i="25"/>
  <c r="N92" i="25"/>
  <c r="N93" i="25"/>
  <c r="N94" i="25"/>
  <c r="J95" i="25"/>
  <c r="J98" i="25" s="1"/>
  <c r="L95" i="25"/>
  <c r="K98" i="25" s="1"/>
  <c r="N106" i="25"/>
  <c r="N107" i="25"/>
  <c r="N108" i="25"/>
  <c r="N109" i="25"/>
  <c r="N110" i="25"/>
  <c r="N111" i="25"/>
  <c r="N112" i="25"/>
  <c r="N113" i="25"/>
  <c r="N114" i="25"/>
  <c r="N115" i="25"/>
  <c r="N116" i="25"/>
  <c r="N117" i="25"/>
  <c r="J118" i="25"/>
  <c r="J121" i="25" s="1"/>
  <c r="L118" i="25"/>
  <c r="K121" i="25" s="1"/>
  <c r="N129" i="25"/>
  <c r="N130" i="25"/>
  <c r="N131" i="25"/>
  <c r="N132" i="25"/>
  <c r="N133" i="25"/>
  <c r="N134" i="25"/>
  <c r="N135" i="25"/>
  <c r="N136" i="25"/>
  <c r="N137" i="25"/>
  <c r="N138" i="25"/>
  <c r="N139" i="25"/>
  <c r="N140" i="25"/>
  <c r="J141" i="25"/>
  <c r="J144" i="25" s="1"/>
  <c r="L141" i="25"/>
  <c r="K144" i="25" s="1"/>
  <c r="P383" i="25" l="1"/>
  <c r="P276" i="25"/>
  <c r="P296" i="25"/>
  <c r="P344" i="25"/>
  <c r="P316" i="25"/>
  <c r="P313" i="25"/>
  <c r="P247" i="25"/>
  <c r="P176" i="25"/>
  <c r="P320" i="25"/>
  <c r="P569" i="25"/>
  <c r="P382" i="25"/>
  <c r="P293" i="25"/>
  <c r="P200" i="25"/>
  <c r="P321" i="25"/>
  <c r="P337" i="25"/>
  <c r="P270" i="25"/>
  <c r="P223" i="25"/>
  <c r="P253" i="25"/>
  <c r="P551" i="25"/>
  <c r="P205" i="25"/>
  <c r="P365" i="25"/>
  <c r="P319" i="25"/>
  <c r="P323" i="25"/>
  <c r="P359" i="25"/>
  <c r="P228" i="25"/>
  <c r="P208" i="25"/>
  <c r="P290" i="25"/>
  <c r="P505" i="25"/>
  <c r="P367" i="25"/>
  <c r="P14" i="25"/>
  <c r="S14" i="25" s="1"/>
  <c r="P501" i="25"/>
  <c r="P346" i="25"/>
  <c r="P342" i="25"/>
  <c r="P370" i="25"/>
  <c r="P340" i="25"/>
  <c r="P298" i="25"/>
  <c r="P267" i="25"/>
  <c r="P202" i="25"/>
  <c r="P179" i="25"/>
  <c r="P181" i="25"/>
  <c r="P362" i="25"/>
  <c r="P268" i="25"/>
  <c r="P341" i="25"/>
  <c r="P366" i="25"/>
  <c r="P291" i="25"/>
  <c r="P301" i="25"/>
  <c r="P184" i="25"/>
  <c r="P175" i="25"/>
  <c r="P183" i="25"/>
  <c r="P391" i="25"/>
  <c r="P232" i="25"/>
  <c r="P336" i="25"/>
  <c r="P364" i="25"/>
  <c r="P324" i="25"/>
  <c r="P314" i="25"/>
  <c r="P185" i="25"/>
  <c r="P318" i="25"/>
  <c r="P225" i="25"/>
  <c r="P453" i="25"/>
  <c r="P251" i="25"/>
  <c r="P297" i="25"/>
  <c r="P363" i="25"/>
  <c r="P369" i="25"/>
  <c r="P368" i="25"/>
  <c r="P231" i="25"/>
  <c r="P182" i="25"/>
  <c r="P345" i="25"/>
  <c r="P430" i="25"/>
  <c r="P254" i="25"/>
  <c r="P294" i="25"/>
  <c r="P209" i="25"/>
  <c r="P360" i="25"/>
  <c r="P295" i="25"/>
  <c r="P178" i="25"/>
  <c r="P199" i="25"/>
  <c r="P226" i="25"/>
  <c r="P434" i="25"/>
  <c r="P248" i="25"/>
  <c r="P299" i="25"/>
  <c r="P322" i="25"/>
  <c r="P315" i="25"/>
  <c r="P317" i="25"/>
  <c r="P250" i="25"/>
  <c r="P177" i="25"/>
  <c r="P428" i="25"/>
  <c r="P206" i="25"/>
  <c r="P222" i="25"/>
  <c r="P431" i="25"/>
  <c r="P339" i="25"/>
  <c r="P361" i="25"/>
  <c r="P273" i="25"/>
  <c r="P343" i="25"/>
  <c r="P292" i="25"/>
  <c r="P245" i="25"/>
  <c r="P203" i="25"/>
  <c r="P347" i="25"/>
  <c r="P498" i="25"/>
  <c r="P522" i="25"/>
  <c r="P572" i="25"/>
  <c r="P599" i="25"/>
  <c r="P576" i="25"/>
  <c r="P504" i="25"/>
  <c r="P600" i="25"/>
  <c r="P571" i="25"/>
  <c r="P458" i="25"/>
  <c r="P454" i="25"/>
  <c r="P475" i="25"/>
  <c r="P474" i="25"/>
  <c r="P229" i="25"/>
  <c r="P272" i="25"/>
  <c r="P300" i="25"/>
  <c r="P527" i="25"/>
  <c r="P429" i="25"/>
  <c r="P577" i="25"/>
  <c r="P593" i="25"/>
  <c r="P507" i="25"/>
  <c r="P544" i="25"/>
  <c r="P413" i="25"/>
  <c r="P415" i="25"/>
  <c r="P456" i="25"/>
  <c r="P438" i="25"/>
  <c r="P246" i="25"/>
  <c r="P278" i="25"/>
  <c r="P227" i="25"/>
  <c r="P460" i="25"/>
  <c r="P406" i="25"/>
  <c r="P545" i="25"/>
  <c r="P552" i="25"/>
  <c r="P594" i="25"/>
  <c r="P529" i="25"/>
  <c r="P531" i="25"/>
  <c r="P388" i="25"/>
  <c r="P390" i="25"/>
  <c r="P387" i="25"/>
  <c r="P484" i="25"/>
  <c r="P271" i="25"/>
  <c r="P198" i="25"/>
  <c r="P412" i="25"/>
  <c r="P186" i="25"/>
  <c r="P502" i="25"/>
  <c r="P568" i="25"/>
  <c r="P575" i="25"/>
  <c r="P553" i="25"/>
  <c r="P526" i="25"/>
  <c r="P433" i="25"/>
  <c r="P436" i="25"/>
  <c r="P432" i="25"/>
  <c r="P476" i="25"/>
  <c r="P252" i="25"/>
  <c r="P201" i="25"/>
  <c r="P269" i="25"/>
  <c r="P277" i="25"/>
  <c r="P499" i="25"/>
  <c r="P508" i="25"/>
  <c r="P601" i="25"/>
  <c r="P525" i="25"/>
  <c r="P598" i="25"/>
  <c r="P437" i="25"/>
  <c r="P485" i="25"/>
  <c r="P478" i="25"/>
  <c r="P411" i="25"/>
  <c r="P207" i="25"/>
  <c r="P221" i="25"/>
  <c r="P244" i="25"/>
  <c r="P204" i="25"/>
  <c r="P481" i="25"/>
  <c r="P477" i="25"/>
  <c r="P503" i="25"/>
  <c r="P509" i="25"/>
  <c r="P547" i="25"/>
  <c r="P506" i="25"/>
  <c r="P570" i="25"/>
  <c r="P409" i="25"/>
  <c r="P457" i="25"/>
  <c r="P459" i="25"/>
  <c r="P480" i="25"/>
  <c r="P274" i="25"/>
  <c r="P338" i="25"/>
  <c r="P230" i="25"/>
  <c r="P500" i="25"/>
  <c r="P555" i="25"/>
  <c r="P596" i="25"/>
  <c r="P592" i="25"/>
  <c r="P573" i="25"/>
  <c r="P461" i="25"/>
  <c r="P392" i="25"/>
  <c r="P462" i="25"/>
  <c r="P452" i="25"/>
  <c r="P224" i="25"/>
  <c r="P550" i="25"/>
  <c r="P384" i="25"/>
  <c r="P546" i="25"/>
  <c r="P554" i="25"/>
  <c r="P597" i="25"/>
  <c r="P521" i="25"/>
  <c r="P574" i="25"/>
  <c r="P414" i="25"/>
  <c r="P416" i="25"/>
  <c r="P393" i="25"/>
  <c r="P479" i="25"/>
  <c r="P407" i="25"/>
  <c r="P595" i="25"/>
  <c r="P567" i="25"/>
  <c r="P548" i="25"/>
  <c r="P530" i="25"/>
  <c r="P578" i="25"/>
  <c r="P528" i="25"/>
  <c r="P549" i="25"/>
  <c r="P483" i="25"/>
  <c r="P408" i="25"/>
  <c r="P439" i="25"/>
  <c r="P386" i="25"/>
  <c r="P482" i="25"/>
  <c r="P405" i="25"/>
  <c r="P275" i="25"/>
  <c r="P385" i="25"/>
  <c r="P590" i="25"/>
  <c r="P532" i="25"/>
  <c r="P523" i="25"/>
  <c r="P524" i="25"/>
  <c r="P455" i="25"/>
  <c r="P451" i="25"/>
  <c r="P389" i="25"/>
  <c r="P435" i="25"/>
  <c r="P410" i="25"/>
  <c r="P180" i="25"/>
  <c r="P249" i="25"/>
  <c r="P591" i="25"/>
  <c r="P255" i="25"/>
  <c r="P160" i="25"/>
  <c r="P161" i="25"/>
  <c r="P163" i="25"/>
  <c r="P159" i="25"/>
  <c r="P155" i="25"/>
  <c r="P158" i="25"/>
  <c r="P152" i="25"/>
  <c r="P162" i="25"/>
  <c r="P153" i="25"/>
  <c r="P157" i="25"/>
  <c r="P156" i="25"/>
  <c r="P154" i="25"/>
  <c r="P132" i="25"/>
  <c r="Q132" i="25" s="1"/>
  <c r="P111" i="25"/>
  <c r="P90" i="25"/>
  <c r="P69" i="25"/>
  <c r="P48" i="25"/>
  <c r="Q48" i="25" s="1"/>
  <c r="P106" i="25"/>
  <c r="P43" i="25"/>
  <c r="Q43" i="25" s="1"/>
  <c r="P117" i="25"/>
  <c r="P131" i="25"/>
  <c r="P110" i="25"/>
  <c r="P89" i="25"/>
  <c r="P68" i="25"/>
  <c r="P47" i="25"/>
  <c r="Q47" i="25" s="1"/>
  <c r="P107" i="25"/>
  <c r="P65" i="25"/>
  <c r="P139" i="25"/>
  <c r="P138" i="25"/>
  <c r="P42" i="25"/>
  <c r="Q42" i="25" s="1"/>
  <c r="P130" i="25"/>
  <c r="P109" i="25"/>
  <c r="P88" i="25"/>
  <c r="P67" i="25"/>
  <c r="P46" i="25"/>
  <c r="Q46" i="25" s="1"/>
  <c r="P86" i="25"/>
  <c r="P44" i="25"/>
  <c r="Q44" i="25" s="1"/>
  <c r="P64" i="25"/>
  <c r="P84" i="25"/>
  <c r="P129" i="25"/>
  <c r="P108" i="25"/>
  <c r="P87" i="25"/>
  <c r="P66" i="25"/>
  <c r="P45" i="25"/>
  <c r="Q45" i="25" s="1"/>
  <c r="P140" i="25"/>
  <c r="P85" i="25"/>
  <c r="P63" i="25"/>
  <c r="P91" i="25"/>
  <c r="P40" i="25"/>
  <c r="Q40" i="25" s="1"/>
  <c r="P115" i="25"/>
  <c r="P83" i="25"/>
  <c r="P39" i="25"/>
  <c r="Q39" i="25" s="1"/>
  <c r="P116" i="25"/>
  <c r="P38" i="25"/>
  <c r="Q38" i="25" s="1"/>
  <c r="P114" i="25"/>
  <c r="P71" i="25"/>
  <c r="P113" i="25"/>
  <c r="P70" i="25"/>
  <c r="P112" i="25"/>
  <c r="P62" i="25"/>
  <c r="P137" i="25"/>
  <c r="P61" i="25"/>
  <c r="P136" i="25"/>
  <c r="P60" i="25"/>
  <c r="P135" i="25"/>
  <c r="P94" i="25"/>
  <c r="P134" i="25"/>
  <c r="P93" i="25"/>
  <c r="P133" i="25"/>
  <c r="P92" i="25"/>
  <c r="P41" i="25"/>
  <c r="Q41" i="25" s="1"/>
  <c r="P37" i="25"/>
  <c r="P15" i="25"/>
  <c r="S15" i="25" s="1"/>
  <c r="P16" i="25"/>
  <c r="S16" i="25" s="1"/>
  <c r="P17" i="25"/>
  <c r="S17" i="25" s="1"/>
  <c r="P18" i="25"/>
  <c r="S18" i="25" s="1"/>
  <c r="P19" i="25"/>
  <c r="S19" i="25" s="1"/>
  <c r="P20" i="25"/>
  <c r="S20" i="25" s="1"/>
  <c r="P21" i="25"/>
  <c r="S21" i="25" s="1"/>
  <c r="P22" i="25"/>
  <c r="S22" i="25" s="1"/>
  <c r="P23" i="25"/>
  <c r="S23" i="25" s="1"/>
  <c r="P24" i="25"/>
  <c r="S24" i="25" s="1"/>
  <c r="P25" i="25"/>
  <c r="S25" i="25" s="1"/>
  <c r="N141" i="25"/>
  <c r="AH144" i="25" s="1"/>
  <c r="N118" i="25"/>
  <c r="AH121" i="25" s="1"/>
  <c r="N72" i="25"/>
  <c r="AH75" i="25" s="1"/>
  <c r="N95" i="25"/>
  <c r="AH98" i="25" s="1"/>
  <c r="N49" i="25"/>
  <c r="AH52" i="25" s="1"/>
  <c r="N26" i="25"/>
  <c r="AH29" i="25" s="1"/>
  <c r="B6" i="24"/>
  <c r="B5" i="24"/>
  <c r="B4" i="24"/>
  <c r="B3" i="24"/>
  <c r="H14" i="24"/>
  <c r="G14" i="24"/>
  <c r="F14" i="24"/>
  <c r="H13" i="24"/>
  <c r="G13" i="24"/>
  <c r="G15" i="24" s="1"/>
  <c r="F13" i="24"/>
  <c r="I12" i="24"/>
  <c r="I11" i="24"/>
  <c r="I10" i="24"/>
  <c r="I9" i="24"/>
  <c r="B7" i="19"/>
  <c r="Q591" i="25" l="1"/>
  <c r="S591" i="25"/>
  <c r="Q385" i="25"/>
  <c r="S385" i="25"/>
  <c r="Q548" i="25"/>
  <c r="S548" i="25"/>
  <c r="S546" i="25"/>
  <c r="Q546" i="25"/>
  <c r="Q500" i="25"/>
  <c r="S500" i="25"/>
  <c r="S503" i="25"/>
  <c r="Q503" i="25"/>
  <c r="Q525" i="25"/>
  <c r="S525" i="25"/>
  <c r="S526" i="25"/>
  <c r="Q526" i="25"/>
  <c r="Q388" i="25"/>
  <c r="S388" i="25"/>
  <c r="Q456" i="25"/>
  <c r="S456" i="25"/>
  <c r="S474" i="25"/>
  <c r="Q474" i="25"/>
  <c r="Q347" i="25"/>
  <c r="S347" i="25"/>
  <c r="S177" i="25"/>
  <c r="Q177" i="25"/>
  <c r="S360" i="25"/>
  <c r="Q360" i="25"/>
  <c r="S251" i="25"/>
  <c r="Q251" i="25"/>
  <c r="S175" i="25"/>
  <c r="Q175" i="25"/>
  <c r="Q298" i="25"/>
  <c r="S298" i="25"/>
  <c r="S359" i="25"/>
  <c r="Q359" i="25"/>
  <c r="S293" i="25"/>
  <c r="Q293" i="25"/>
  <c r="S249" i="25"/>
  <c r="Q249" i="25"/>
  <c r="S275" i="25"/>
  <c r="Q275" i="25"/>
  <c r="S567" i="25"/>
  <c r="Q567" i="25"/>
  <c r="Q384" i="25"/>
  <c r="S384" i="25"/>
  <c r="S230" i="25"/>
  <c r="Q230" i="25"/>
  <c r="S477" i="25"/>
  <c r="Q477" i="25"/>
  <c r="Q601" i="25"/>
  <c r="S601" i="25"/>
  <c r="S553" i="25"/>
  <c r="Q553" i="25"/>
  <c r="Q531" i="25"/>
  <c r="S531" i="25"/>
  <c r="S415" i="25"/>
  <c r="Q415" i="25"/>
  <c r="S475" i="25"/>
  <c r="Q475" i="25"/>
  <c r="S203" i="25"/>
  <c r="Q203" i="25"/>
  <c r="S250" i="25"/>
  <c r="Q250" i="25"/>
  <c r="S209" i="25"/>
  <c r="Q209" i="25"/>
  <c r="S453" i="25"/>
  <c r="Q453" i="25"/>
  <c r="S184" i="25"/>
  <c r="Q184" i="25"/>
  <c r="Q340" i="25"/>
  <c r="S340" i="25"/>
  <c r="S323" i="25"/>
  <c r="Q323" i="25"/>
  <c r="Q382" i="25"/>
  <c r="S382" i="25"/>
  <c r="S180" i="25"/>
  <c r="Q180" i="25"/>
  <c r="Q405" i="25"/>
  <c r="S405" i="25"/>
  <c r="Q595" i="25"/>
  <c r="S595" i="25"/>
  <c r="S550" i="25"/>
  <c r="Q550" i="25"/>
  <c r="S338" i="25"/>
  <c r="Q338" i="25"/>
  <c r="S481" i="25"/>
  <c r="Q481" i="25"/>
  <c r="S508" i="25"/>
  <c r="Q508" i="25"/>
  <c r="S575" i="25"/>
  <c r="Q575" i="25"/>
  <c r="Q529" i="25"/>
  <c r="S529" i="25"/>
  <c r="S413" i="25"/>
  <c r="Q413" i="25"/>
  <c r="S454" i="25"/>
  <c r="Q454" i="25"/>
  <c r="S245" i="25"/>
  <c r="Q245" i="25"/>
  <c r="S317" i="25"/>
  <c r="Q317" i="25"/>
  <c r="S294" i="25"/>
  <c r="Q294" i="25"/>
  <c r="Q225" i="25"/>
  <c r="S225" i="25"/>
  <c r="S301" i="25"/>
  <c r="Q301" i="25"/>
  <c r="Q370" i="25"/>
  <c r="S370" i="25"/>
  <c r="S319" i="25"/>
  <c r="Q319" i="25"/>
  <c r="Q569" i="25"/>
  <c r="S569" i="25"/>
  <c r="S410" i="25"/>
  <c r="Q410" i="25"/>
  <c r="Q482" i="25"/>
  <c r="S482" i="25"/>
  <c r="S407" i="25"/>
  <c r="Q407" i="25"/>
  <c r="Q224" i="25"/>
  <c r="S224" i="25"/>
  <c r="S274" i="25"/>
  <c r="Q274" i="25"/>
  <c r="Q204" i="25"/>
  <c r="S204" i="25"/>
  <c r="S499" i="25"/>
  <c r="Q499" i="25"/>
  <c r="S568" i="25"/>
  <c r="Q568" i="25"/>
  <c r="S594" i="25"/>
  <c r="Q594" i="25"/>
  <c r="S544" i="25"/>
  <c r="Q544" i="25"/>
  <c r="Q458" i="25"/>
  <c r="S458" i="25"/>
  <c r="S292" i="25"/>
  <c r="Q292" i="25"/>
  <c r="S315" i="25"/>
  <c r="Q315" i="25"/>
  <c r="S254" i="25"/>
  <c r="Q254" i="25"/>
  <c r="Q318" i="25"/>
  <c r="S318" i="25"/>
  <c r="S291" i="25"/>
  <c r="Q291" i="25"/>
  <c r="S342" i="25"/>
  <c r="Q342" i="25"/>
  <c r="Q365" i="25"/>
  <c r="S365" i="25"/>
  <c r="Q320" i="25"/>
  <c r="S320" i="25"/>
  <c r="S435" i="25"/>
  <c r="Q435" i="25"/>
  <c r="S386" i="25"/>
  <c r="Q386" i="25"/>
  <c r="Q479" i="25"/>
  <c r="S479" i="25"/>
  <c r="Q452" i="25"/>
  <c r="S452" i="25"/>
  <c r="S480" i="25"/>
  <c r="Q480" i="25"/>
  <c r="Q244" i="25"/>
  <c r="S244" i="25"/>
  <c r="Q277" i="25"/>
  <c r="S277" i="25"/>
  <c r="S502" i="25"/>
  <c r="Q502" i="25"/>
  <c r="S552" i="25"/>
  <c r="Q552" i="25"/>
  <c r="Q507" i="25"/>
  <c r="S507" i="25"/>
  <c r="S571" i="25"/>
  <c r="Q571" i="25"/>
  <c r="S343" i="25"/>
  <c r="Q343" i="25"/>
  <c r="S322" i="25"/>
  <c r="Q322" i="25"/>
  <c r="S430" i="25"/>
  <c r="Q430" i="25"/>
  <c r="S185" i="25"/>
  <c r="Q185" i="25"/>
  <c r="S366" i="25"/>
  <c r="Q366" i="25"/>
  <c r="S346" i="25"/>
  <c r="Q346" i="25"/>
  <c r="Q205" i="25"/>
  <c r="S205" i="25"/>
  <c r="Q176" i="25"/>
  <c r="S176" i="25"/>
  <c r="Q389" i="25"/>
  <c r="S389" i="25"/>
  <c r="S439" i="25"/>
  <c r="Q439" i="25"/>
  <c r="Q393" i="25"/>
  <c r="S393" i="25"/>
  <c r="S462" i="25"/>
  <c r="Q462" i="25"/>
  <c r="S459" i="25"/>
  <c r="Q459" i="25"/>
  <c r="Q221" i="25"/>
  <c r="S221" i="25"/>
  <c r="S269" i="25"/>
  <c r="Q269" i="25"/>
  <c r="S186" i="25"/>
  <c r="Q186" i="25"/>
  <c r="Q545" i="25"/>
  <c r="S545" i="25"/>
  <c r="S593" i="25"/>
  <c r="Q593" i="25"/>
  <c r="S600" i="25"/>
  <c r="Q600" i="25"/>
  <c r="S273" i="25"/>
  <c r="Q273" i="25"/>
  <c r="S299" i="25"/>
  <c r="Q299" i="25"/>
  <c r="Q345" i="25"/>
  <c r="S345" i="25"/>
  <c r="S314" i="25"/>
  <c r="Q314" i="25"/>
  <c r="S341" i="25"/>
  <c r="Q341" i="25"/>
  <c r="S501" i="25"/>
  <c r="Q501" i="25"/>
  <c r="S551" i="25"/>
  <c r="Q551" i="25"/>
  <c r="S247" i="25"/>
  <c r="Q247" i="25"/>
  <c r="S451" i="25"/>
  <c r="Q451" i="25"/>
  <c r="Q408" i="25"/>
  <c r="S408" i="25"/>
  <c r="S416" i="25"/>
  <c r="Q416" i="25"/>
  <c r="S392" i="25"/>
  <c r="Q392" i="25"/>
  <c r="S457" i="25"/>
  <c r="Q457" i="25"/>
  <c r="S207" i="25"/>
  <c r="Q207" i="25"/>
  <c r="S201" i="25"/>
  <c r="Q201" i="25"/>
  <c r="S412" i="25"/>
  <c r="Q412" i="25"/>
  <c r="S406" i="25"/>
  <c r="Q406" i="25"/>
  <c r="Q577" i="25"/>
  <c r="S577" i="25"/>
  <c r="Q504" i="25"/>
  <c r="S504" i="25"/>
  <c r="S361" i="25"/>
  <c r="Q361" i="25"/>
  <c r="Q248" i="25"/>
  <c r="S248" i="25"/>
  <c r="S182" i="25"/>
  <c r="Q182" i="25"/>
  <c r="Q324" i="25"/>
  <c r="S324" i="25"/>
  <c r="S268" i="25"/>
  <c r="Q268" i="25"/>
  <c r="S253" i="25"/>
  <c r="Q253" i="25"/>
  <c r="S313" i="25"/>
  <c r="Q313" i="25"/>
  <c r="S455" i="25"/>
  <c r="Q455" i="25"/>
  <c r="Q483" i="25"/>
  <c r="S483" i="25"/>
  <c r="Q414" i="25"/>
  <c r="S414" i="25"/>
  <c r="S461" i="25"/>
  <c r="Q461" i="25"/>
  <c r="S409" i="25"/>
  <c r="Q409" i="25"/>
  <c r="Q411" i="25"/>
  <c r="S411" i="25"/>
  <c r="S252" i="25"/>
  <c r="Q252" i="25"/>
  <c r="S198" i="25"/>
  <c r="Q198" i="25"/>
  <c r="Q460" i="25"/>
  <c r="S460" i="25"/>
  <c r="S429" i="25"/>
  <c r="Q429" i="25"/>
  <c r="S576" i="25"/>
  <c r="Q576" i="25"/>
  <c r="S339" i="25"/>
  <c r="Q339" i="25"/>
  <c r="Q434" i="25"/>
  <c r="S434" i="25"/>
  <c r="S231" i="25"/>
  <c r="Q231" i="25"/>
  <c r="Q364" i="25"/>
  <c r="S364" i="25"/>
  <c r="S362" i="25"/>
  <c r="Q362" i="25"/>
  <c r="Q367" i="25"/>
  <c r="S367" i="25"/>
  <c r="Q223" i="25"/>
  <c r="S223" i="25"/>
  <c r="Q316" i="25"/>
  <c r="S316" i="25"/>
  <c r="S524" i="25"/>
  <c r="Q524" i="25"/>
  <c r="S549" i="25"/>
  <c r="Q549" i="25"/>
  <c r="S574" i="25"/>
  <c r="Q574" i="25"/>
  <c r="S573" i="25"/>
  <c r="Q573" i="25"/>
  <c r="S570" i="25"/>
  <c r="Q570" i="25"/>
  <c r="S478" i="25"/>
  <c r="Q478" i="25"/>
  <c r="S476" i="25"/>
  <c r="Q476" i="25"/>
  <c r="Q271" i="25"/>
  <c r="S271" i="25"/>
  <c r="Q227" i="25"/>
  <c r="S227" i="25"/>
  <c r="S527" i="25"/>
  <c r="Q527" i="25"/>
  <c r="Q599" i="25"/>
  <c r="S599" i="25"/>
  <c r="S431" i="25"/>
  <c r="Q431" i="25"/>
  <c r="Q226" i="25"/>
  <c r="S226" i="25"/>
  <c r="S368" i="25"/>
  <c r="Q368" i="25"/>
  <c r="S336" i="25"/>
  <c r="Q336" i="25"/>
  <c r="S181" i="25"/>
  <c r="Q181" i="25"/>
  <c r="S505" i="25"/>
  <c r="Q505" i="25"/>
  <c r="Q270" i="25"/>
  <c r="S270" i="25"/>
  <c r="S344" i="25"/>
  <c r="Q344" i="25"/>
  <c r="S523" i="25"/>
  <c r="Q523" i="25"/>
  <c r="S528" i="25"/>
  <c r="Q528" i="25"/>
  <c r="S521" i="25"/>
  <c r="Q521" i="25"/>
  <c r="Q592" i="25"/>
  <c r="S592" i="25"/>
  <c r="S506" i="25"/>
  <c r="Q506" i="25"/>
  <c r="Q485" i="25"/>
  <c r="S485" i="25"/>
  <c r="S432" i="25"/>
  <c r="Q432" i="25"/>
  <c r="S484" i="25"/>
  <c r="Q484" i="25"/>
  <c r="Q278" i="25"/>
  <c r="S278" i="25"/>
  <c r="Q300" i="25"/>
  <c r="S300" i="25"/>
  <c r="S572" i="25"/>
  <c r="Q572" i="25"/>
  <c r="S222" i="25"/>
  <c r="Q222" i="25"/>
  <c r="S199" i="25"/>
  <c r="Q199" i="25"/>
  <c r="S369" i="25"/>
  <c r="Q369" i="25"/>
  <c r="Q232" i="25"/>
  <c r="S232" i="25"/>
  <c r="S179" i="25"/>
  <c r="Q179" i="25"/>
  <c r="S290" i="25"/>
  <c r="Q290" i="25"/>
  <c r="Q337" i="25"/>
  <c r="S337" i="25"/>
  <c r="S296" i="25"/>
  <c r="Q296" i="25"/>
  <c r="S532" i="25"/>
  <c r="Q532" i="25"/>
  <c r="S578" i="25"/>
  <c r="Q578" i="25"/>
  <c r="S597" i="25"/>
  <c r="Q597" i="25"/>
  <c r="S596" i="25"/>
  <c r="Q596" i="25"/>
  <c r="S547" i="25"/>
  <c r="Q547" i="25"/>
  <c r="S437" i="25"/>
  <c r="Q437" i="25"/>
  <c r="S436" i="25"/>
  <c r="Q436" i="25"/>
  <c r="Q387" i="25"/>
  <c r="S387" i="25"/>
  <c r="S246" i="25"/>
  <c r="Q246" i="25"/>
  <c r="S272" i="25"/>
  <c r="Q272" i="25"/>
  <c r="Q522" i="25"/>
  <c r="S522" i="25"/>
  <c r="S206" i="25"/>
  <c r="Q206" i="25"/>
  <c r="S178" i="25"/>
  <c r="Q178" i="25"/>
  <c r="S363" i="25"/>
  <c r="Q363" i="25"/>
  <c r="Q391" i="25"/>
  <c r="S391" i="25"/>
  <c r="Q202" i="25"/>
  <c r="S202" i="25"/>
  <c r="Q208" i="25"/>
  <c r="S208" i="25"/>
  <c r="Q321" i="25"/>
  <c r="S321" i="25"/>
  <c r="Q276" i="25"/>
  <c r="S276" i="25"/>
  <c r="Q255" i="25"/>
  <c r="S255" i="25"/>
  <c r="S590" i="25"/>
  <c r="Q590" i="25"/>
  <c r="S530" i="25"/>
  <c r="Q530" i="25"/>
  <c r="Q554" i="25"/>
  <c r="S554" i="25"/>
  <c r="S555" i="25"/>
  <c r="Q555" i="25"/>
  <c r="Q509" i="25"/>
  <c r="S509" i="25"/>
  <c r="Q598" i="25"/>
  <c r="S598" i="25"/>
  <c r="S433" i="25"/>
  <c r="Q433" i="25"/>
  <c r="S390" i="25"/>
  <c r="Q390" i="25"/>
  <c r="S438" i="25"/>
  <c r="Q438" i="25"/>
  <c r="S229" i="25"/>
  <c r="Q229" i="25"/>
  <c r="Q498" i="25"/>
  <c r="S498" i="25"/>
  <c r="Q428" i="25"/>
  <c r="S428" i="25"/>
  <c r="S295" i="25"/>
  <c r="Q295" i="25"/>
  <c r="S297" i="25"/>
  <c r="Q297" i="25"/>
  <c r="S183" i="25"/>
  <c r="Q183" i="25"/>
  <c r="S267" i="25"/>
  <c r="Q267" i="25"/>
  <c r="S228" i="25"/>
  <c r="Q228" i="25"/>
  <c r="S200" i="25"/>
  <c r="Q200" i="25"/>
  <c r="Q383" i="25"/>
  <c r="S383" i="25"/>
  <c r="Q157" i="25"/>
  <c r="S157" i="25"/>
  <c r="Q153" i="25"/>
  <c r="S153" i="25"/>
  <c r="Q162" i="25"/>
  <c r="S162" i="25"/>
  <c r="Q152" i="25"/>
  <c r="S152" i="25"/>
  <c r="Q156" i="25"/>
  <c r="S156" i="25"/>
  <c r="S158" i="25"/>
  <c r="Q158" i="25"/>
  <c r="Q154" i="25"/>
  <c r="S154" i="25"/>
  <c r="Q155" i="25"/>
  <c r="S155" i="25"/>
  <c r="Q159" i="25"/>
  <c r="S159" i="25"/>
  <c r="Q163" i="25"/>
  <c r="S163" i="25"/>
  <c r="Q161" i="25"/>
  <c r="S161" i="25"/>
  <c r="Q160" i="25"/>
  <c r="S160" i="25"/>
  <c r="S116" i="25"/>
  <c r="Q116" i="25"/>
  <c r="S62" i="25"/>
  <c r="Q62" i="25"/>
  <c r="S91" i="25"/>
  <c r="Q91" i="25"/>
  <c r="S86" i="25"/>
  <c r="Q86" i="25"/>
  <c r="S68" i="25"/>
  <c r="Q68" i="25"/>
  <c r="S94" i="25"/>
  <c r="Q94" i="25"/>
  <c r="S63" i="25"/>
  <c r="Q63" i="25"/>
  <c r="S89" i="25"/>
  <c r="Q89" i="25"/>
  <c r="S92" i="25"/>
  <c r="Q92" i="25"/>
  <c r="S70" i="25"/>
  <c r="Q70" i="25"/>
  <c r="S85" i="25"/>
  <c r="Q85" i="25"/>
  <c r="S67" i="25"/>
  <c r="Q67" i="25"/>
  <c r="S110" i="25"/>
  <c r="Q110" i="25"/>
  <c r="S37" i="25"/>
  <c r="Q37" i="25"/>
  <c r="S112" i="25"/>
  <c r="Q112" i="25"/>
  <c r="Q133" i="25"/>
  <c r="S133" i="25"/>
  <c r="S113" i="25"/>
  <c r="Q113" i="25"/>
  <c r="S140" i="25"/>
  <c r="Q140" i="25"/>
  <c r="S88" i="25"/>
  <c r="Q88" i="25"/>
  <c r="Q131" i="25"/>
  <c r="S131" i="25"/>
  <c r="Q135" i="25"/>
  <c r="S135" i="25"/>
  <c r="Q137" i="25"/>
  <c r="S137" i="25"/>
  <c r="S93" i="25"/>
  <c r="Q93" i="25"/>
  <c r="S71" i="25"/>
  <c r="Q71" i="25"/>
  <c r="S109" i="25"/>
  <c r="Q109" i="25"/>
  <c r="S117" i="25"/>
  <c r="Q117" i="25"/>
  <c r="Q134" i="25"/>
  <c r="S134" i="25"/>
  <c r="S114" i="25"/>
  <c r="Q114" i="25"/>
  <c r="S66" i="25"/>
  <c r="Q66" i="25"/>
  <c r="Q130" i="25"/>
  <c r="S130" i="25"/>
  <c r="S87" i="25"/>
  <c r="Q87" i="25"/>
  <c r="S106" i="25"/>
  <c r="Q106" i="25"/>
  <c r="Q138" i="25"/>
  <c r="S138" i="25"/>
  <c r="S60" i="25"/>
  <c r="Q60" i="25"/>
  <c r="S129" i="25"/>
  <c r="Q129" i="25"/>
  <c r="Q139" i="25"/>
  <c r="S139" i="25"/>
  <c r="S69" i="25"/>
  <c r="Q69" i="25"/>
  <c r="S108" i="25"/>
  <c r="Q108" i="25"/>
  <c r="Q136" i="25"/>
  <c r="S136" i="25"/>
  <c r="S83" i="25"/>
  <c r="Q83" i="25"/>
  <c r="S84" i="25"/>
  <c r="Q84" i="25"/>
  <c r="S65" i="25"/>
  <c r="Q65" i="25"/>
  <c r="S90" i="25"/>
  <c r="Q90" i="25"/>
  <c r="S61" i="25"/>
  <c r="Q61" i="25"/>
  <c r="S115" i="25"/>
  <c r="Q115" i="25"/>
  <c r="S64" i="25"/>
  <c r="Q64" i="25"/>
  <c r="S107" i="25"/>
  <c r="Q107" i="25"/>
  <c r="S111" i="25"/>
  <c r="Q111" i="25"/>
  <c r="S132" i="25"/>
  <c r="S41" i="25"/>
  <c r="S46" i="25"/>
  <c r="S45" i="25"/>
  <c r="S43" i="25"/>
  <c r="S38" i="25"/>
  <c r="S42" i="25"/>
  <c r="S48" i="25"/>
  <c r="S39" i="25"/>
  <c r="S40" i="25"/>
  <c r="S44" i="25"/>
  <c r="S47" i="25"/>
  <c r="Q25" i="25"/>
  <c r="Q24" i="25"/>
  <c r="Q23" i="25"/>
  <c r="Q15" i="25"/>
  <c r="Q22" i="25"/>
  <c r="Q19" i="25"/>
  <c r="Q20" i="25"/>
  <c r="Q18" i="25"/>
  <c r="Q14" i="25"/>
  <c r="Q21" i="25"/>
  <c r="Q17" i="25"/>
  <c r="Q16" i="25"/>
  <c r="H15" i="24"/>
  <c r="I14" i="24"/>
  <c r="I13" i="24"/>
  <c r="F15" i="24"/>
  <c r="I15" i="24" s="1"/>
  <c r="B8" i="19" l="1"/>
  <c r="B4" i="19"/>
  <c r="B5" i="19"/>
  <c r="B6" i="19"/>
  <c r="B3" i="19"/>
  <c r="N14" i="1" l="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220" i="1"/>
  <c r="N221" i="1"/>
  <c r="N222" i="1"/>
  <c r="N223" i="1"/>
  <c r="N224" i="1"/>
  <c r="N225" i="1"/>
  <c r="N226" i="1"/>
  <c r="N227" i="1"/>
  <c r="N228" i="1"/>
  <c r="N229" i="1"/>
  <c r="N230" i="1"/>
  <c r="N231" i="1"/>
  <c r="N232" i="1"/>
  <c r="N12" i="1"/>
  <c r="T13" i="1" l="1"/>
  <c r="T18" i="1"/>
  <c r="T77" i="1"/>
  <c r="T42" i="1"/>
  <c r="T40" i="1"/>
  <c r="T63" i="1"/>
  <c r="T62" i="1"/>
  <c r="T29" i="1"/>
  <c r="T33" i="1"/>
  <c r="T56" i="1"/>
  <c r="T23" i="1"/>
  <c r="T66" i="1"/>
  <c r="T14" i="1"/>
  <c r="T59" i="1"/>
  <c r="T26" i="1"/>
  <c r="T24" i="1"/>
  <c r="T47" i="1"/>
  <c r="T46" i="1"/>
  <c r="T68" i="1"/>
  <c r="T75" i="1"/>
  <c r="T32" i="1"/>
  <c r="T25" i="1"/>
  <c r="T74" i="1"/>
  <c r="T21" i="1"/>
  <c r="T43" i="1"/>
  <c r="T67" i="1"/>
  <c r="T61" i="1"/>
  <c r="T39" i="1"/>
  <c r="T38" i="1"/>
  <c r="T60" i="1"/>
  <c r="T51" i="1"/>
  <c r="T16" i="1"/>
  <c r="T69" i="1"/>
  <c r="T41" i="1"/>
  <c r="T76" i="1"/>
  <c r="T65" i="1"/>
  <c r="T52" i="1"/>
  <c r="T27" i="1"/>
  <c r="T49" i="1"/>
  <c r="T57" i="1"/>
  <c r="T31" i="1"/>
  <c r="T30" i="1"/>
  <c r="T44" i="1"/>
  <c r="T35" i="1"/>
  <c r="T53" i="1"/>
  <c r="T19" i="1"/>
  <c r="T28" i="1"/>
  <c r="T54" i="1"/>
  <c r="T20" i="1"/>
  <c r="T17" i="1"/>
  <c r="T55" i="1"/>
  <c r="T58" i="1"/>
  <c r="T64" i="1"/>
  <c r="T79" i="1"/>
  <c r="T78" i="1"/>
  <c r="T45" i="1"/>
  <c r="T36" i="1"/>
  <c r="T15" i="1"/>
  <c r="T12" i="1"/>
  <c r="T22" i="1"/>
  <c r="T72" i="1"/>
  <c r="T34" i="1"/>
  <c r="T50" i="1"/>
  <c r="T48" i="1"/>
  <c r="T71" i="1"/>
  <c r="T70" i="1"/>
  <c r="T37" i="1"/>
  <c r="T73" i="1"/>
  <c r="N233" i="1"/>
  <c r="K233" i="1" l="1"/>
  <c r="O16" i="19"/>
  <c r="G16" i="19"/>
  <c r="H16" i="19"/>
  <c r="F16"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amelie.chappaz</author>
    <author>JEANNELLE Bruno</author>
    <author>tc={EBFA839F-A12D-48E1-BD7A-90D9B784B07C}</author>
  </authors>
  <commentList>
    <comment ref="C11" authorId="0" shapeId="0" xr:uid="{00000000-0006-0000-0100-000001000000}">
      <text>
        <r>
          <rPr>
            <sz val="12"/>
            <color indexed="81"/>
            <rFont val="Tahoma"/>
            <family val="2"/>
          </rPr>
          <t>Indiquez le nom de l'émetteur de la facture ou le nom du bénéficiaire pour les dépenses internes (frais de personnel, de déplacement, etc…).</t>
        </r>
      </text>
    </comment>
    <comment ref="D11" authorId="0" shapeId="0" xr:uid="{00000000-0006-0000-0100-000002000000}">
      <text>
        <r>
          <rPr>
            <sz val="12"/>
            <color indexed="81"/>
            <rFont val="Tahoma"/>
            <family val="2"/>
          </rPr>
          <t xml:space="preserve">Référence interne de la dépense (exemple : N° de facture)
</t>
        </r>
      </text>
    </comment>
    <comment ref="E11" authorId="0" shapeId="0" xr:uid="{00000000-0006-0000-0100-000003000000}">
      <text>
        <r>
          <rPr>
            <sz val="11"/>
            <color indexed="81"/>
            <rFont val="Tahoma"/>
            <family val="2"/>
          </rPr>
          <t>Date figurant sur la pièce comptable
Pour les salaires, indiquer la date du dernier bulletin de salaire présenté</t>
        </r>
      </text>
    </comment>
    <comment ref="F11" authorId="0" shapeId="0" xr:uid="{00000000-0006-0000-0100-000004000000}">
      <text>
        <r>
          <rPr>
            <sz val="11"/>
            <color indexed="81"/>
            <rFont val="Tahoma"/>
            <family val="2"/>
          </rPr>
          <t>Date de débit sur le compte.
Pour les dépenses récapitulatives (REC), saisir la 1ère date d'acquittement</t>
        </r>
      </text>
    </comment>
    <comment ref="G11" authorId="0" shapeId="0" xr:uid="{00000000-0006-0000-0100-000005000000}">
      <text>
        <r>
          <rPr>
            <sz val="11"/>
            <color indexed="81"/>
            <rFont val="Tahoma"/>
            <family val="2"/>
          </rPr>
          <t>Date de débit sur le compte.
ATTENTION : à  renseigner uniquement pour les dépenses récapitulatives (REC)</t>
        </r>
      </text>
    </comment>
    <comment ref="H11" authorId="0" shapeId="0" xr:uid="{00000000-0006-0000-0100-000006000000}">
      <text>
        <r>
          <rPr>
            <sz val="11"/>
            <color indexed="81"/>
            <rFont val="Tahoma"/>
            <family val="2"/>
          </rPr>
          <t xml:space="preserve">Sélectionnez :
REC- Récapitulatif pour les dépenses de personnel, les frais de déplacement et les marchés de travaux.
UNI- Unitaire pour les autres dépenses (1 ligne de dépense correspond à 1 facture)
</t>
        </r>
      </text>
    </comment>
    <comment ref="I11" authorId="1" shapeId="0" xr:uid="{00000000-0006-0000-0100-000007000000}">
      <text>
        <r>
          <rPr>
            <sz val="12"/>
            <color indexed="81"/>
            <rFont val="Tahoma"/>
            <family val="2"/>
          </rPr>
          <t>Permet de préciser et expliquer la dépense
Exemple : "Machine à gravure numérique"</t>
        </r>
      </text>
    </comment>
    <comment ref="J11" authorId="0" shapeId="0" xr:uid="{00000000-0006-0000-0100-000008000000}">
      <text>
        <r>
          <rPr>
            <sz val="11"/>
            <color indexed="81"/>
            <rFont val="Tahoma"/>
            <family val="2"/>
          </rPr>
          <t>Montant total indiqué sur la pièce justificative fournie pour la dépense (facture, bulletin de salaires, etc…)</t>
        </r>
      </text>
    </comment>
    <comment ref="K11" authorId="0" shapeId="0" xr:uid="{00000000-0006-0000-0100-000009000000}">
      <text>
        <r>
          <rPr>
            <sz val="11"/>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L11" authorId="1" shapeId="0" xr:uid="{00000000-0006-0000-0100-00000A000000}">
      <text>
        <r>
          <rPr>
            <sz val="11"/>
            <color indexed="81"/>
            <rFont val="Tahoma"/>
            <family val="2"/>
          </rPr>
          <t>A renseigner obligatoirement si un montant non présenté est existant.</t>
        </r>
      </text>
    </comment>
    <comment ref="M11" authorId="0" shapeId="0" xr:uid="{00000000-0006-0000-0100-00000B000000}">
      <text>
        <r>
          <rPr>
            <sz val="11"/>
            <color indexed="81"/>
            <rFont val="Tahoma"/>
            <family val="2"/>
          </rPr>
          <t>Nom du fichier de la pièce justificative de la dépense
Exemple : FactureN°202015794.pdf, Salaire2018poste1.pdf...</t>
        </r>
      </text>
    </comment>
    <comment ref="N11" authorId="1" shapeId="0" xr:uid="{00000000-0006-0000-0100-00000C000000}">
      <text>
        <r>
          <rPr>
            <sz val="10"/>
            <color indexed="81"/>
            <rFont val="Tahoma"/>
            <family val="2"/>
          </rPr>
          <t>Calculé automatiquement : Montant à vérifier</t>
        </r>
        <r>
          <rPr>
            <sz val="9"/>
            <color indexed="81"/>
            <rFont val="Tahoma"/>
            <family val="2"/>
          </rPr>
          <t xml:space="preserve">
</t>
        </r>
      </text>
    </comment>
    <comment ref="Q11" authorId="2" shapeId="0" xr:uid="{EBFA839F-A12D-48E1-BD7A-90D9B784B07C}">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La formule sélectionne tous les postes de dépenses présentant au moins 25 lignes. Les autres ne sont pas éligibles
Bien veiller à ce que les types de dépenses soient correctement catégorisés pour chaque ligne renseignée ( liste déroulante en colonne 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amelie.chappaz</author>
    <author>SANCHEZ Elvina</author>
  </authors>
  <commentList>
    <comment ref="S9" authorId="0" shapeId="0" xr:uid="{28DCEB09-186B-40C1-B3E8-96D8DF319DAC}">
      <text>
        <r>
          <rPr>
            <b/>
            <sz val="9"/>
            <color indexed="81"/>
            <rFont val="Tahoma"/>
            <family val="2"/>
          </rPr>
          <t>europe-bfc:</t>
        </r>
        <r>
          <rPr>
            <sz val="9"/>
            <color indexed="81"/>
            <rFont val="Tahoma"/>
            <family val="2"/>
          </rPr>
          <t xml:space="preserve">
n°mois</t>
        </r>
      </text>
    </comment>
    <comment ref="T9" authorId="0" shapeId="0" xr:uid="{20BCCE8C-DEC3-4F19-8CDC-CFBB2356704C}">
      <text>
        <r>
          <rPr>
            <b/>
            <sz val="9"/>
            <color indexed="81"/>
            <rFont val="Tahoma"/>
            <family val="2"/>
          </rPr>
          <t>europe-bfc :</t>
        </r>
        <r>
          <rPr>
            <sz val="9"/>
            <color indexed="81"/>
            <rFont val="Tahoma"/>
            <family val="2"/>
          </rPr>
          <t xml:space="preserve">
1ère date d'acquittement</t>
        </r>
      </text>
    </comment>
    <comment ref="G10" authorId="0" shapeId="0" xr:uid="{725C91D6-363D-4832-90A5-952C4079EC5B}">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3" authorId="0" shapeId="0" xr:uid="{CB6E3C03-78CB-44B4-A327-5C914F408466}">
      <text>
        <r>
          <rPr>
            <b/>
            <sz val="9"/>
            <color indexed="81"/>
            <rFont val="Tahoma"/>
            <family val="2"/>
          </rPr>
          <t>europe-bfc:</t>
        </r>
        <r>
          <rPr>
            <sz val="9"/>
            <color indexed="81"/>
            <rFont val="Tahoma"/>
            <family val="2"/>
          </rPr>
          <t xml:space="preserve">
montant inscrit sur la fiche de paie</t>
        </r>
      </text>
    </comment>
    <comment ref="C13" authorId="0" shapeId="0" xr:uid="{477F474C-27E2-41E8-8C7A-979100D555FB}">
      <text>
        <r>
          <rPr>
            <b/>
            <sz val="9"/>
            <color indexed="81"/>
            <rFont val="Tahoma"/>
            <family val="2"/>
          </rPr>
          <t>europe-bfc:</t>
        </r>
        <r>
          <rPr>
            <sz val="9"/>
            <color indexed="81"/>
            <rFont val="Tahoma"/>
            <family val="2"/>
          </rPr>
          <t xml:space="preserve">
montant inscrit sur la fiche de paie</t>
        </r>
      </text>
    </comment>
    <comment ref="F13" authorId="0" shapeId="0" xr:uid="{BEA1F861-54F3-4532-AEF4-02B841AD060A}">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3" authorId="1" shapeId="0" xr:uid="{59D86710-117E-4A7F-9D2C-6A993867B72A}">
      <text>
        <r>
          <rPr>
            <b/>
            <sz val="9"/>
            <color indexed="81"/>
            <rFont val="Tahoma"/>
            <family val="2"/>
          </rPr>
          <t>Europe-bfc :</t>
        </r>
        <r>
          <rPr>
            <sz val="9"/>
            <color indexed="81"/>
            <rFont val="Tahoma"/>
            <family val="2"/>
          </rPr>
          <t xml:space="preserve">
L'acquittement est justifié par la production des bulletins de salaire</t>
        </r>
      </text>
    </comment>
    <comment ref="S32" authorId="0" shapeId="0" xr:uid="{5899AE04-4EEE-4DF3-A7C5-7C111FE44EF1}">
      <text>
        <r>
          <rPr>
            <b/>
            <sz val="9"/>
            <color indexed="81"/>
            <rFont val="Tahoma"/>
            <family val="2"/>
          </rPr>
          <t>europe-bfc:</t>
        </r>
        <r>
          <rPr>
            <sz val="9"/>
            <color indexed="81"/>
            <rFont val="Tahoma"/>
            <family val="2"/>
          </rPr>
          <t xml:space="preserve">
n°mois</t>
        </r>
      </text>
    </comment>
    <comment ref="T32" authorId="0" shapeId="0" xr:uid="{59009D41-87E9-4E57-A6AA-1693C7856B6D}">
      <text>
        <r>
          <rPr>
            <b/>
            <sz val="9"/>
            <color indexed="81"/>
            <rFont val="Tahoma"/>
            <family val="2"/>
          </rPr>
          <t>europe-bfc :</t>
        </r>
        <r>
          <rPr>
            <sz val="9"/>
            <color indexed="81"/>
            <rFont val="Tahoma"/>
            <family val="2"/>
          </rPr>
          <t xml:space="preserve">
1ère date d'acquittement</t>
        </r>
      </text>
    </comment>
    <comment ref="G33" authorId="0" shapeId="0" xr:uid="{D4878D9B-9BE2-4CA5-9A2A-4A4C89D38E63}">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6" authorId="0" shapeId="0" xr:uid="{53B12201-F48A-48BF-A64C-0EED8B0FE88E}">
      <text>
        <r>
          <rPr>
            <b/>
            <sz val="9"/>
            <color indexed="81"/>
            <rFont val="Tahoma"/>
            <family val="2"/>
          </rPr>
          <t>europe-bfc:</t>
        </r>
        <r>
          <rPr>
            <sz val="9"/>
            <color indexed="81"/>
            <rFont val="Tahoma"/>
            <family val="2"/>
          </rPr>
          <t xml:space="preserve">
montant inscrit sur la fiche de paie</t>
        </r>
      </text>
    </comment>
    <comment ref="C36" authorId="0" shapeId="0" xr:uid="{F0E48735-69EC-4976-A965-57C33158052B}">
      <text>
        <r>
          <rPr>
            <b/>
            <sz val="9"/>
            <color indexed="81"/>
            <rFont val="Tahoma"/>
            <family val="2"/>
          </rPr>
          <t>europe-bfc:</t>
        </r>
        <r>
          <rPr>
            <sz val="9"/>
            <color indexed="81"/>
            <rFont val="Tahoma"/>
            <family val="2"/>
          </rPr>
          <t xml:space="preserve">
montant inscrit sur la fiche de paie</t>
        </r>
      </text>
    </comment>
    <comment ref="F36" authorId="0" shapeId="0" xr:uid="{93E0CEF3-3BEA-44A1-B5A3-F3ED330558D8}">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6" authorId="1" shapeId="0" xr:uid="{CF68E221-9370-4751-AC1E-2D03055D2C43}">
      <text>
        <r>
          <rPr>
            <b/>
            <sz val="9"/>
            <color indexed="81"/>
            <rFont val="Tahoma"/>
            <family val="2"/>
          </rPr>
          <t>Europe-bfc :</t>
        </r>
        <r>
          <rPr>
            <sz val="9"/>
            <color indexed="81"/>
            <rFont val="Tahoma"/>
            <family val="2"/>
          </rPr>
          <t xml:space="preserve">
L'acquittement est justifié par la production des bulletins de salaire</t>
        </r>
      </text>
    </comment>
    <comment ref="S55" authorId="0" shapeId="0" xr:uid="{9048640B-29F4-4BFA-AF93-8D5804A4CA57}">
      <text>
        <r>
          <rPr>
            <b/>
            <sz val="9"/>
            <color indexed="81"/>
            <rFont val="Tahoma"/>
            <family val="2"/>
          </rPr>
          <t>europe-bfc:</t>
        </r>
        <r>
          <rPr>
            <sz val="9"/>
            <color indexed="81"/>
            <rFont val="Tahoma"/>
            <family val="2"/>
          </rPr>
          <t xml:space="preserve">
n°mois</t>
        </r>
      </text>
    </comment>
    <comment ref="T55" authorId="0" shapeId="0" xr:uid="{1575DC56-A5F8-4A8C-849B-3004E7F99770}">
      <text>
        <r>
          <rPr>
            <b/>
            <sz val="9"/>
            <color indexed="81"/>
            <rFont val="Tahoma"/>
            <family val="2"/>
          </rPr>
          <t>europe-bfc :</t>
        </r>
        <r>
          <rPr>
            <sz val="9"/>
            <color indexed="81"/>
            <rFont val="Tahoma"/>
            <family val="2"/>
          </rPr>
          <t xml:space="preserve">
1ère date d'acquittement</t>
        </r>
      </text>
    </comment>
    <comment ref="G56" authorId="0" shapeId="0" xr:uid="{214220A7-888F-4050-8801-EC997F3947F1}">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59" authorId="0" shapeId="0" xr:uid="{5EBD5BDD-6040-4766-A492-56AEFE440467}">
      <text>
        <r>
          <rPr>
            <b/>
            <sz val="9"/>
            <color indexed="81"/>
            <rFont val="Tahoma"/>
            <family val="2"/>
          </rPr>
          <t>europe-bfc:</t>
        </r>
        <r>
          <rPr>
            <sz val="9"/>
            <color indexed="81"/>
            <rFont val="Tahoma"/>
            <family val="2"/>
          </rPr>
          <t xml:space="preserve">
montant inscrit sur la fiche de paie</t>
        </r>
      </text>
    </comment>
    <comment ref="C59" authorId="0" shapeId="0" xr:uid="{1433B3F9-DAB5-4542-B724-CF3A868B3D06}">
      <text>
        <r>
          <rPr>
            <b/>
            <sz val="9"/>
            <color indexed="81"/>
            <rFont val="Tahoma"/>
            <family val="2"/>
          </rPr>
          <t>europe-bfc:</t>
        </r>
        <r>
          <rPr>
            <sz val="9"/>
            <color indexed="81"/>
            <rFont val="Tahoma"/>
            <family val="2"/>
          </rPr>
          <t xml:space="preserve">
montant inscrit sur la fiche de paie</t>
        </r>
      </text>
    </comment>
    <comment ref="F59" authorId="0" shapeId="0" xr:uid="{D1567DA4-FF75-4499-98A5-459B6FCF858C}">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59" authorId="1" shapeId="0" xr:uid="{DF690C16-2D36-4631-8F5E-D10989C8DB17}">
      <text>
        <r>
          <rPr>
            <b/>
            <sz val="9"/>
            <color indexed="81"/>
            <rFont val="Tahoma"/>
            <family val="2"/>
          </rPr>
          <t>Europe-bfc :</t>
        </r>
        <r>
          <rPr>
            <sz val="9"/>
            <color indexed="81"/>
            <rFont val="Tahoma"/>
            <family val="2"/>
          </rPr>
          <t xml:space="preserve">
L'acquittement est justifié par la production des bulletins de salaire</t>
        </r>
      </text>
    </comment>
    <comment ref="S78" authorId="0" shapeId="0" xr:uid="{DB4CE1E2-C567-419B-A2CF-6DCD805E7B11}">
      <text>
        <r>
          <rPr>
            <b/>
            <sz val="9"/>
            <color indexed="81"/>
            <rFont val="Tahoma"/>
            <family val="2"/>
          </rPr>
          <t>europe-bfc:</t>
        </r>
        <r>
          <rPr>
            <sz val="9"/>
            <color indexed="81"/>
            <rFont val="Tahoma"/>
            <family val="2"/>
          </rPr>
          <t xml:space="preserve">
n°mois</t>
        </r>
      </text>
    </comment>
    <comment ref="T78" authorId="0" shapeId="0" xr:uid="{6476DF94-F36E-4E41-8E65-371639232260}">
      <text>
        <r>
          <rPr>
            <b/>
            <sz val="9"/>
            <color indexed="81"/>
            <rFont val="Tahoma"/>
            <family val="2"/>
          </rPr>
          <t>europe-bfc :</t>
        </r>
        <r>
          <rPr>
            <sz val="9"/>
            <color indexed="81"/>
            <rFont val="Tahoma"/>
            <family val="2"/>
          </rPr>
          <t xml:space="preserve">
1ère date d'acquittement</t>
        </r>
      </text>
    </comment>
    <comment ref="G79" authorId="0" shapeId="0" xr:uid="{305169A0-C6DA-4051-82AC-94CA62D0D956}">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82" authorId="0" shapeId="0" xr:uid="{837120CB-0422-45CD-8B58-5E4D0D778ABC}">
      <text>
        <r>
          <rPr>
            <b/>
            <sz val="9"/>
            <color indexed="81"/>
            <rFont val="Tahoma"/>
            <family val="2"/>
          </rPr>
          <t>europe-bfc:</t>
        </r>
        <r>
          <rPr>
            <sz val="9"/>
            <color indexed="81"/>
            <rFont val="Tahoma"/>
            <family val="2"/>
          </rPr>
          <t xml:space="preserve">
montant inscrit sur la fiche de paie</t>
        </r>
      </text>
    </comment>
    <comment ref="C82" authorId="0" shapeId="0" xr:uid="{4942D3D4-A7D4-4BE9-96B6-9846AB064136}">
      <text>
        <r>
          <rPr>
            <b/>
            <sz val="9"/>
            <color indexed="81"/>
            <rFont val="Tahoma"/>
            <family val="2"/>
          </rPr>
          <t>europe-bfc:</t>
        </r>
        <r>
          <rPr>
            <sz val="9"/>
            <color indexed="81"/>
            <rFont val="Tahoma"/>
            <family val="2"/>
          </rPr>
          <t xml:space="preserve">
montant inscrit sur la fiche de paie</t>
        </r>
      </text>
    </comment>
    <comment ref="F82" authorId="0" shapeId="0" xr:uid="{CF1B9F4E-FD6A-45BC-AF69-75CF3C4D53E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82" authorId="1" shapeId="0" xr:uid="{5AEFE44D-7123-41E2-9350-E7C4032E35A7}">
      <text>
        <r>
          <rPr>
            <b/>
            <sz val="9"/>
            <color indexed="81"/>
            <rFont val="Tahoma"/>
            <family val="2"/>
          </rPr>
          <t>Europe-bfc :</t>
        </r>
        <r>
          <rPr>
            <sz val="9"/>
            <color indexed="81"/>
            <rFont val="Tahoma"/>
            <family val="2"/>
          </rPr>
          <t xml:space="preserve">
L'acquittement est justifié par la production des bulletins de salaire</t>
        </r>
      </text>
    </comment>
    <comment ref="S101" authorId="0" shapeId="0" xr:uid="{5B1D4F73-079A-4BD7-ADED-973B52B8089E}">
      <text>
        <r>
          <rPr>
            <b/>
            <sz val="9"/>
            <color indexed="81"/>
            <rFont val="Tahoma"/>
            <family val="2"/>
          </rPr>
          <t>europe-bfc:</t>
        </r>
        <r>
          <rPr>
            <sz val="9"/>
            <color indexed="81"/>
            <rFont val="Tahoma"/>
            <family val="2"/>
          </rPr>
          <t xml:space="preserve">
n°mois</t>
        </r>
      </text>
    </comment>
    <comment ref="T101" authorId="0" shapeId="0" xr:uid="{E50BCF69-3909-48D3-A870-D724A6A0FD0D}">
      <text>
        <r>
          <rPr>
            <b/>
            <sz val="9"/>
            <color indexed="81"/>
            <rFont val="Tahoma"/>
            <family val="2"/>
          </rPr>
          <t>europe-bfc :</t>
        </r>
        <r>
          <rPr>
            <sz val="9"/>
            <color indexed="81"/>
            <rFont val="Tahoma"/>
            <family val="2"/>
          </rPr>
          <t xml:space="preserve">
1ère date d'acquittement</t>
        </r>
      </text>
    </comment>
    <comment ref="G102" authorId="0" shapeId="0" xr:uid="{0D359A6E-55AF-4239-B8DD-C471438F2DD5}">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05" authorId="0" shapeId="0" xr:uid="{7B68CC8D-B970-4ADE-94CA-B45A9ECD9AA4}">
      <text>
        <r>
          <rPr>
            <b/>
            <sz val="9"/>
            <color indexed="81"/>
            <rFont val="Tahoma"/>
            <family val="2"/>
          </rPr>
          <t>europe-bfc:</t>
        </r>
        <r>
          <rPr>
            <sz val="9"/>
            <color indexed="81"/>
            <rFont val="Tahoma"/>
            <family val="2"/>
          </rPr>
          <t xml:space="preserve">
montant inscrit sur la fiche de paie</t>
        </r>
      </text>
    </comment>
    <comment ref="C105" authorId="0" shapeId="0" xr:uid="{A4D889B9-9DB4-4048-853D-5B3EEA9D7D1B}">
      <text>
        <r>
          <rPr>
            <b/>
            <sz val="9"/>
            <color indexed="81"/>
            <rFont val="Tahoma"/>
            <family val="2"/>
          </rPr>
          <t>europe-bfc:</t>
        </r>
        <r>
          <rPr>
            <sz val="9"/>
            <color indexed="81"/>
            <rFont val="Tahoma"/>
            <family val="2"/>
          </rPr>
          <t xml:space="preserve">
montant inscrit sur la fiche de paie</t>
        </r>
      </text>
    </comment>
    <comment ref="F105" authorId="0" shapeId="0" xr:uid="{4BC4AE77-3E4D-4584-96A1-03C18096FA88}">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05" authorId="1" shapeId="0" xr:uid="{3AC3591E-72F3-465D-871B-27E48DC78CFE}">
      <text>
        <r>
          <rPr>
            <b/>
            <sz val="9"/>
            <color indexed="81"/>
            <rFont val="Tahoma"/>
            <family val="2"/>
          </rPr>
          <t>Europe-bfc :</t>
        </r>
        <r>
          <rPr>
            <sz val="9"/>
            <color indexed="81"/>
            <rFont val="Tahoma"/>
            <family val="2"/>
          </rPr>
          <t xml:space="preserve">
L'acquittement est justifié par la production des bulletins de salaire</t>
        </r>
      </text>
    </comment>
    <comment ref="S124" authorId="0" shapeId="0" xr:uid="{EA57A2CE-4C98-4552-8FBD-D873FFB8B371}">
      <text>
        <r>
          <rPr>
            <b/>
            <sz val="9"/>
            <color indexed="81"/>
            <rFont val="Tahoma"/>
            <family val="2"/>
          </rPr>
          <t>europe-bfc:</t>
        </r>
        <r>
          <rPr>
            <sz val="9"/>
            <color indexed="81"/>
            <rFont val="Tahoma"/>
            <family val="2"/>
          </rPr>
          <t xml:space="preserve">
n°mois</t>
        </r>
      </text>
    </comment>
    <comment ref="T124" authorId="0" shapeId="0" xr:uid="{93B78DA8-CF67-408D-A2E0-AC5FF07CAA2D}">
      <text>
        <r>
          <rPr>
            <b/>
            <sz val="9"/>
            <color indexed="81"/>
            <rFont val="Tahoma"/>
            <family val="2"/>
          </rPr>
          <t>europe-bfc :</t>
        </r>
        <r>
          <rPr>
            <sz val="9"/>
            <color indexed="81"/>
            <rFont val="Tahoma"/>
            <family val="2"/>
          </rPr>
          <t xml:space="preserve">
1ère date d'acquittement</t>
        </r>
      </text>
    </comment>
    <comment ref="G125" authorId="0" shapeId="0" xr:uid="{C9ECB481-8642-4F4B-AC36-BC8E157FC44D}">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28" authorId="0" shapeId="0" xr:uid="{3E3B5A9F-C882-4E55-905C-847C7A119B35}">
      <text>
        <r>
          <rPr>
            <b/>
            <sz val="9"/>
            <color indexed="81"/>
            <rFont val="Tahoma"/>
            <family val="2"/>
          </rPr>
          <t>europe-bfc:</t>
        </r>
        <r>
          <rPr>
            <sz val="9"/>
            <color indexed="81"/>
            <rFont val="Tahoma"/>
            <family val="2"/>
          </rPr>
          <t xml:space="preserve">
montant inscrit sur la fiche de paie</t>
        </r>
      </text>
    </comment>
    <comment ref="C128" authorId="0" shapeId="0" xr:uid="{C9B3F365-CB7A-4340-8C3F-368E998416EB}">
      <text>
        <r>
          <rPr>
            <b/>
            <sz val="9"/>
            <color indexed="81"/>
            <rFont val="Tahoma"/>
            <family val="2"/>
          </rPr>
          <t>europe-bfc:</t>
        </r>
        <r>
          <rPr>
            <sz val="9"/>
            <color indexed="81"/>
            <rFont val="Tahoma"/>
            <family val="2"/>
          </rPr>
          <t xml:space="preserve">
montant inscrit sur la fiche de paie</t>
        </r>
      </text>
    </comment>
    <comment ref="F128" authorId="0" shapeId="0" xr:uid="{FE0E4B1B-ED14-4BCB-A9A6-5FF8D5D57F7E}">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28" authorId="1" shapeId="0" xr:uid="{E0524F23-FB9B-4508-B758-CCA7E6AB44E0}">
      <text>
        <r>
          <rPr>
            <b/>
            <sz val="9"/>
            <color indexed="81"/>
            <rFont val="Tahoma"/>
            <family val="2"/>
          </rPr>
          <t>Europe-bfc :</t>
        </r>
        <r>
          <rPr>
            <sz val="9"/>
            <color indexed="81"/>
            <rFont val="Tahoma"/>
            <family val="2"/>
          </rPr>
          <t xml:space="preserve">
L'acquittement est justifié par la production des bulletins de salaire</t>
        </r>
      </text>
    </comment>
    <comment ref="S147" authorId="0" shapeId="0" xr:uid="{68BA136B-50F5-49BD-BA62-6798A51460A5}">
      <text>
        <r>
          <rPr>
            <b/>
            <sz val="9"/>
            <color indexed="81"/>
            <rFont val="Tahoma"/>
            <family val="2"/>
          </rPr>
          <t>europe-bfc:</t>
        </r>
        <r>
          <rPr>
            <sz val="9"/>
            <color indexed="81"/>
            <rFont val="Tahoma"/>
            <family val="2"/>
          </rPr>
          <t xml:space="preserve">
n°mois</t>
        </r>
      </text>
    </comment>
    <comment ref="T147" authorId="0" shapeId="0" xr:uid="{C5081CDD-4984-4542-8257-FEF23E74539D}">
      <text>
        <r>
          <rPr>
            <b/>
            <sz val="9"/>
            <color indexed="81"/>
            <rFont val="Tahoma"/>
            <family val="2"/>
          </rPr>
          <t>europe-bfc :</t>
        </r>
        <r>
          <rPr>
            <sz val="9"/>
            <color indexed="81"/>
            <rFont val="Tahoma"/>
            <family val="2"/>
          </rPr>
          <t xml:space="preserve">
1ère date d'acquittement</t>
        </r>
      </text>
    </comment>
    <comment ref="G148" authorId="0" shapeId="0" xr:uid="{1C45764B-ED75-415F-BFCB-EFA81F5BE2F5}">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51" authorId="0" shapeId="0" xr:uid="{9327688E-359A-4E7C-A96D-DA60B736FC7A}">
      <text>
        <r>
          <rPr>
            <b/>
            <sz val="9"/>
            <color indexed="81"/>
            <rFont val="Tahoma"/>
            <family val="2"/>
          </rPr>
          <t>europe-bfc:</t>
        </r>
        <r>
          <rPr>
            <sz val="9"/>
            <color indexed="81"/>
            <rFont val="Tahoma"/>
            <family val="2"/>
          </rPr>
          <t xml:space="preserve">
montant inscrit sur la fiche de paie</t>
        </r>
      </text>
    </comment>
    <comment ref="C151" authorId="0" shapeId="0" xr:uid="{33689832-057A-43FE-A071-C43511427F0C}">
      <text>
        <r>
          <rPr>
            <b/>
            <sz val="9"/>
            <color indexed="81"/>
            <rFont val="Tahoma"/>
            <family val="2"/>
          </rPr>
          <t>europe-bfc:</t>
        </r>
        <r>
          <rPr>
            <sz val="9"/>
            <color indexed="81"/>
            <rFont val="Tahoma"/>
            <family val="2"/>
          </rPr>
          <t xml:space="preserve">
montant inscrit sur la fiche de paie</t>
        </r>
      </text>
    </comment>
    <comment ref="F151" authorId="0" shapeId="0" xr:uid="{D6983F1C-EDC2-419E-B3BC-441DFF6C1993}">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51" authorId="1" shapeId="0" xr:uid="{89504511-13B0-4FAB-9D69-89D0F53CC0F1}">
      <text>
        <r>
          <rPr>
            <b/>
            <sz val="9"/>
            <color indexed="81"/>
            <rFont val="Tahoma"/>
            <family val="2"/>
          </rPr>
          <t>Europe-bfc :</t>
        </r>
        <r>
          <rPr>
            <sz val="9"/>
            <color indexed="81"/>
            <rFont val="Tahoma"/>
            <family val="2"/>
          </rPr>
          <t xml:space="preserve">
L'acquittement est justifié par la production des bulletins de salaire</t>
        </r>
      </text>
    </comment>
    <comment ref="S170" authorId="0" shapeId="0" xr:uid="{757EA95C-3907-4F4F-8BDB-B442B84CBC93}">
      <text>
        <r>
          <rPr>
            <b/>
            <sz val="9"/>
            <color indexed="81"/>
            <rFont val="Tahoma"/>
            <family val="2"/>
          </rPr>
          <t>europe-bfc:</t>
        </r>
        <r>
          <rPr>
            <sz val="9"/>
            <color indexed="81"/>
            <rFont val="Tahoma"/>
            <family val="2"/>
          </rPr>
          <t xml:space="preserve">
n°mois</t>
        </r>
      </text>
    </comment>
    <comment ref="T170" authorId="0" shapeId="0" xr:uid="{3A759196-88B8-4F64-BD11-B08852187F6E}">
      <text>
        <r>
          <rPr>
            <b/>
            <sz val="9"/>
            <color indexed="81"/>
            <rFont val="Tahoma"/>
            <family val="2"/>
          </rPr>
          <t>europe-bfc :</t>
        </r>
        <r>
          <rPr>
            <sz val="9"/>
            <color indexed="81"/>
            <rFont val="Tahoma"/>
            <family val="2"/>
          </rPr>
          <t xml:space="preserve">
1ère date d'acquittement</t>
        </r>
      </text>
    </comment>
    <comment ref="G171" authorId="0" shapeId="0" xr:uid="{71C6B9B6-F6C0-4467-AFC1-0AAF8E210F1A}">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74" authorId="0" shapeId="0" xr:uid="{44630B29-95AE-4133-BA25-CC9A7CAD59A7}">
      <text>
        <r>
          <rPr>
            <b/>
            <sz val="9"/>
            <color indexed="81"/>
            <rFont val="Tahoma"/>
            <family val="2"/>
          </rPr>
          <t>europe-bfc:</t>
        </r>
        <r>
          <rPr>
            <sz val="9"/>
            <color indexed="81"/>
            <rFont val="Tahoma"/>
            <family val="2"/>
          </rPr>
          <t xml:space="preserve">
montant inscrit sur la fiche de paie</t>
        </r>
      </text>
    </comment>
    <comment ref="C174" authorId="0" shapeId="0" xr:uid="{F881CADA-8AD1-4B7C-9F3B-0EA189F09655}">
      <text>
        <r>
          <rPr>
            <b/>
            <sz val="9"/>
            <color indexed="81"/>
            <rFont val="Tahoma"/>
            <family val="2"/>
          </rPr>
          <t>europe-bfc:</t>
        </r>
        <r>
          <rPr>
            <sz val="9"/>
            <color indexed="81"/>
            <rFont val="Tahoma"/>
            <family val="2"/>
          </rPr>
          <t xml:space="preserve">
montant inscrit sur la fiche de paie</t>
        </r>
      </text>
    </comment>
    <comment ref="F174" authorId="0" shapeId="0" xr:uid="{45CDBBF8-5448-4BC2-8C83-A08DE7CAEAA5}">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74" authorId="1" shapeId="0" xr:uid="{70F1A42F-5798-40DF-B513-A4E22FB2CBE2}">
      <text>
        <r>
          <rPr>
            <b/>
            <sz val="9"/>
            <color indexed="81"/>
            <rFont val="Tahoma"/>
            <family val="2"/>
          </rPr>
          <t>Europe-bfc :</t>
        </r>
        <r>
          <rPr>
            <sz val="9"/>
            <color indexed="81"/>
            <rFont val="Tahoma"/>
            <family val="2"/>
          </rPr>
          <t xml:space="preserve">
L'acquittement est justifié par la production des bulletins de salaire</t>
        </r>
      </text>
    </comment>
    <comment ref="S193" authorId="0" shapeId="0" xr:uid="{BEAC5476-3DA8-4649-ADA1-9FC91A264D29}">
      <text>
        <r>
          <rPr>
            <b/>
            <sz val="9"/>
            <color indexed="81"/>
            <rFont val="Tahoma"/>
            <family val="2"/>
          </rPr>
          <t>europe-bfc:</t>
        </r>
        <r>
          <rPr>
            <sz val="9"/>
            <color indexed="81"/>
            <rFont val="Tahoma"/>
            <family val="2"/>
          </rPr>
          <t xml:space="preserve">
n°mois</t>
        </r>
      </text>
    </comment>
    <comment ref="T193" authorId="0" shapeId="0" xr:uid="{FEC8D3B3-D55E-47D3-858E-8CEA3A5BC90E}">
      <text>
        <r>
          <rPr>
            <b/>
            <sz val="9"/>
            <color indexed="81"/>
            <rFont val="Tahoma"/>
            <family val="2"/>
          </rPr>
          <t>europe-bfc :</t>
        </r>
        <r>
          <rPr>
            <sz val="9"/>
            <color indexed="81"/>
            <rFont val="Tahoma"/>
            <family val="2"/>
          </rPr>
          <t xml:space="preserve">
1ère date d'acquittement</t>
        </r>
      </text>
    </comment>
    <comment ref="G194" authorId="0" shapeId="0" xr:uid="{DC5DDDCB-AA6C-45D4-AAA8-12016DF9FE3A}">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97" authorId="0" shapeId="0" xr:uid="{4995B790-B310-4082-ADA1-DA465AB630DC}">
      <text>
        <r>
          <rPr>
            <b/>
            <sz val="9"/>
            <color indexed="81"/>
            <rFont val="Tahoma"/>
            <family val="2"/>
          </rPr>
          <t>europe-bfc:</t>
        </r>
        <r>
          <rPr>
            <sz val="9"/>
            <color indexed="81"/>
            <rFont val="Tahoma"/>
            <family val="2"/>
          </rPr>
          <t xml:space="preserve">
montant inscrit sur la fiche de paie</t>
        </r>
      </text>
    </comment>
    <comment ref="C197" authorId="0" shapeId="0" xr:uid="{47F35672-964E-4BB2-AE14-D52E722ABEC6}">
      <text>
        <r>
          <rPr>
            <b/>
            <sz val="9"/>
            <color indexed="81"/>
            <rFont val="Tahoma"/>
            <family val="2"/>
          </rPr>
          <t>europe-bfc:</t>
        </r>
        <r>
          <rPr>
            <sz val="9"/>
            <color indexed="81"/>
            <rFont val="Tahoma"/>
            <family val="2"/>
          </rPr>
          <t xml:space="preserve">
montant inscrit sur la fiche de paie</t>
        </r>
      </text>
    </comment>
    <comment ref="F197" authorId="0" shapeId="0" xr:uid="{31AB3B3F-5F70-44FE-B6D7-4EB9DD84649D}">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97" authorId="1" shapeId="0" xr:uid="{A35EACD7-F1DD-4FE1-937D-CD36024F74AC}">
      <text>
        <r>
          <rPr>
            <b/>
            <sz val="9"/>
            <color indexed="81"/>
            <rFont val="Tahoma"/>
            <family val="2"/>
          </rPr>
          <t>Europe-bfc :</t>
        </r>
        <r>
          <rPr>
            <sz val="9"/>
            <color indexed="81"/>
            <rFont val="Tahoma"/>
            <family val="2"/>
          </rPr>
          <t xml:space="preserve">
L'acquittement est justifié par la production des bulletins de salaire</t>
        </r>
      </text>
    </comment>
    <comment ref="S216" authorId="0" shapeId="0" xr:uid="{F6CA499B-76DC-488E-BE74-1C657E56218A}">
      <text>
        <r>
          <rPr>
            <b/>
            <sz val="9"/>
            <color indexed="81"/>
            <rFont val="Tahoma"/>
            <family val="2"/>
          </rPr>
          <t>europe-bfc:</t>
        </r>
        <r>
          <rPr>
            <sz val="9"/>
            <color indexed="81"/>
            <rFont val="Tahoma"/>
            <family val="2"/>
          </rPr>
          <t xml:space="preserve">
n°mois</t>
        </r>
      </text>
    </comment>
    <comment ref="T216" authorId="0" shapeId="0" xr:uid="{87C5BDF7-31E1-441C-BE38-1231BAF309DF}">
      <text>
        <r>
          <rPr>
            <b/>
            <sz val="9"/>
            <color indexed="81"/>
            <rFont val="Tahoma"/>
            <family val="2"/>
          </rPr>
          <t>europe-bfc :</t>
        </r>
        <r>
          <rPr>
            <sz val="9"/>
            <color indexed="81"/>
            <rFont val="Tahoma"/>
            <family val="2"/>
          </rPr>
          <t xml:space="preserve">
1ère date d'acquittement</t>
        </r>
      </text>
    </comment>
    <comment ref="G217" authorId="0" shapeId="0" xr:uid="{4F89D70D-A720-4A9D-9F5B-4054D508DC22}">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20" authorId="0" shapeId="0" xr:uid="{2C0A1DCB-DD67-4AA4-825E-BBF483830C9C}">
      <text>
        <r>
          <rPr>
            <b/>
            <sz val="9"/>
            <color indexed="81"/>
            <rFont val="Tahoma"/>
            <family val="2"/>
          </rPr>
          <t>europe-bfc:</t>
        </r>
        <r>
          <rPr>
            <sz val="9"/>
            <color indexed="81"/>
            <rFont val="Tahoma"/>
            <family val="2"/>
          </rPr>
          <t xml:space="preserve">
montant inscrit sur la fiche de paie</t>
        </r>
      </text>
    </comment>
    <comment ref="C220" authorId="0" shapeId="0" xr:uid="{485094AE-10B8-43B1-9901-5B110EE7146C}">
      <text>
        <r>
          <rPr>
            <b/>
            <sz val="9"/>
            <color indexed="81"/>
            <rFont val="Tahoma"/>
            <family val="2"/>
          </rPr>
          <t>europe-bfc:</t>
        </r>
        <r>
          <rPr>
            <sz val="9"/>
            <color indexed="81"/>
            <rFont val="Tahoma"/>
            <family val="2"/>
          </rPr>
          <t xml:space="preserve">
montant inscrit sur la fiche de paie</t>
        </r>
      </text>
    </comment>
    <comment ref="F220" authorId="0" shapeId="0" xr:uid="{9310D113-3481-422B-8C68-B722539412E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20" authorId="1" shapeId="0" xr:uid="{86FCBF22-7FC8-4FC1-823C-73A0A83E91A4}">
      <text>
        <r>
          <rPr>
            <b/>
            <sz val="9"/>
            <color indexed="81"/>
            <rFont val="Tahoma"/>
            <family val="2"/>
          </rPr>
          <t>Europe-bfc :</t>
        </r>
        <r>
          <rPr>
            <sz val="9"/>
            <color indexed="81"/>
            <rFont val="Tahoma"/>
            <family val="2"/>
          </rPr>
          <t xml:space="preserve">
L'acquittement est justifié par la production des bulletins de salaire</t>
        </r>
      </text>
    </comment>
    <comment ref="S239" authorId="0" shapeId="0" xr:uid="{CA45585C-A0CD-4060-B29C-5AC89179FC4F}">
      <text>
        <r>
          <rPr>
            <b/>
            <sz val="9"/>
            <color indexed="81"/>
            <rFont val="Tahoma"/>
            <family val="2"/>
          </rPr>
          <t>europe-bfc:</t>
        </r>
        <r>
          <rPr>
            <sz val="9"/>
            <color indexed="81"/>
            <rFont val="Tahoma"/>
            <family val="2"/>
          </rPr>
          <t xml:space="preserve">
n°mois</t>
        </r>
      </text>
    </comment>
    <comment ref="T239" authorId="0" shapeId="0" xr:uid="{274A1908-C1FA-412F-B36F-613D49E5E999}">
      <text>
        <r>
          <rPr>
            <b/>
            <sz val="9"/>
            <color indexed="81"/>
            <rFont val="Tahoma"/>
            <family val="2"/>
          </rPr>
          <t>europe-bfc :</t>
        </r>
        <r>
          <rPr>
            <sz val="9"/>
            <color indexed="81"/>
            <rFont val="Tahoma"/>
            <family val="2"/>
          </rPr>
          <t xml:space="preserve">
1ère date d'acquittement</t>
        </r>
      </text>
    </comment>
    <comment ref="G240" authorId="0" shapeId="0" xr:uid="{8BB135FA-8C30-4D47-AAFA-E66BCA1DF89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43" authorId="0" shapeId="0" xr:uid="{650B67E1-73A2-44C4-8FC8-E4613F040A24}">
      <text>
        <r>
          <rPr>
            <b/>
            <sz val="9"/>
            <color indexed="81"/>
            <rFont val="Tahoma"/>
            <family val="2"/>
          </rPr>
          <t>europe-bfc:</t>
        </r>
        <r>
          <rPr>
            <sz val="9"/>
            <color indexed="81"/>
            <rFont val="Tahoma"/>
            <family val="2"/>
          </rPr>
          <t xml:space="preserve">
montant inscrit sur la fiche de paie</t>
        </r>
      </text>
    </comment>
    <comment ref="C243" authorId="0" shapeId="0" xr:uid="{E537151B-4374-4301-B06E-2A3D48A877B5}">
      <text>
        <r>
          <rPr>
            <b/>
            <sz val="9"/>
            <color indexed="81"/>
            <rFont val="Tahoma"/>
            <family val="2"/>
          </rPr>
          <t>europe-bfc:</t>
        </r>
        <r>
          <rPr>
            <sz val="9"/>
            <color indexed="81"/>
            <rFont val="Tahoma"/>
            <family val="2"/>
          </rPr>
          <t xml:space="preserve">
montant inscrit sur la fiche de paie</t>
        </r>
      </text>
    </comment>
    <comment ref="F243" authorId="0" shapeId="0" xr:uid="{F76C5C49-E259-4322-8FDE-368ECA92DC38}">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43" authorId="1" shapeId="0" xr:uid="{6A2699A3-15CA-4203-B783-EF3639500296}">
      <text>
        <r>
          <rPr>
            <b/>
            <sz val="9"/>
            <color indexed="81"/>
            <rFont val="Tahoma"/>
            <family val="2"/>
          </rPr>
          <t>Europe-bfc :</t>
        </r>
        <r>
          <rPr>
            <sz val="9"/>
            <color indexed="81"/>
            <rFont val="Tahoma"/>
            <family val="2"/>
          </rPr>
          <t xml:space="preserve">
L'acquittement est justifié par la production des bulletins de salaire</t>
        </r>
      </text>
    </comment>
    <comment ref="S262" authorId="0" shapeId="0" xr:uid="{81EF04FC-6903-49B6-93B0-6B43A5B5D05E}">
      <text>
        <r>
          <rPr>
            <b/>
            <sz val="9"/>
            <color indexed="81"/>
            <rFont val="Tahoma"/>
            <family val="2"/>
          </rPr>
          <t>europe-bfc:</t>
        </r>
        <r>
          <rPr>
            <sz val="9"/>
            <color indexed="81"/>
            <rFont val="Tahoma"/>
            <family val="2"/>
          </rPr>
          <t xml:space="preserve">
n°mois</t>
        </r>
      </text>
    </comment>
    <comment ref="T262" authorId="0" shapeId="0" xr:uid="{18DE22DB-EC07-43A9-9027-814BA100E855}">
      <text>
        <r>
          <rPr>
            <b/>
            <sz val="9"/>
            <color indexed="81"/>
            <rFont val="Tahoma"/>
            <family val="2"/>
          </rPr>
          <t>europe-bfc :</t>
        </r>
        <r>
          <rPr>
            <sz val="9"/>
            <color indexed="81"/>
            <rFont val="Tahoma"/>
            <family val="2"/>
          </rPr>
          <t xml:space="preserve">
1ère date d'acquittement</t>
        </r>
      </text>
    </comment>
    <comment ref="G263" authorId="0" shapeId="0" xr:uid="{F781E79E-D098-4C8F-B177-37A343B55D52}">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66" authorId="0" shapeId="0" xr:uid="{60498846-FE01-44C4-98E4-B70513CAE2F0}">
      <text>
        <r>
          <rPr>
            <b/>
            <sz val="9"/>
            <color indexed="81"/>
            <rFont val="Tahoma"/>
            <family val="2"/>
          </rPr>
          <t>europe-bfc:</t>
        </r>
        <r>
          <rPr>
            <sz val="9"/>
            <color indexed="81"/>
            <rFont val="Tahoma"/>
            <family val="2"/>
          </rPr>
          <t xml:space="preserve">
montant inscrit sur la fiche de paie</t>
        </r>
      </text>
    </comment>
    <comment ref="C266" authorId="0" shapeId="0" xr:uid="{D0277329-9026-4CB7-964D-B8130F224AEC}">
      <text>
        <r>
          <rPr>
            <b/>
            <sz val="9"/>
            <color indexed="81"/>
            <rFont val="Tahoma"/>
            <family val="2"/>
          </rPr>
          <t>europe-bfc:</t>
        </r>
        <r>
          <rPr>
            <sz val="9"/>
            <color indexed="81"/>
            <rFont val="Tahoma"/>
            <family val="2"/>
          </rPr>
          <t xml:space="preserve">
montant inscrit sur la fiche de paie</t>
        </r>
      </text>
    </comment>
    <comment ref="F266" authorId="0" shapeId="0" xr:uid="{D910AD76-D1E3-4F74-8C11-FFED2A4483CA}">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66" authorId="1" shapeId="0" xr:uid="{D9DD6393-659C-4173-B0C6-E61E61FB9DF7}">
      <text>
        <r>
          <rPr>
            <b/>
            <sz val="9"/>
            <color indexed="81"/>
            <rFont val="Tahoma"/>
            <family val="2"/>
          </rPr>
          <t>Europe-bfc :</t>
        </r>
        <r>
          <rPr>
            <sz val="9"/>
            <color indexed="81"/>
            <rFont val="Tahoma"/>
            <family val="2"/>
          </rPr>
          <t xml:space="preserve">
L'acquittement est justifié par la production des bulletins de salaire</t>
        </r>
      </text>
    </comment>
    <comment ref="S285" authorId="0" shapeId="0" xr:uid="{8D25CAB5-FD99-4C2F-A492-53C4360C0A62}">
      <text>
        <r>
          <rPr>
            <b/>
            <sz val="9"/>
            <color indexed="81"/>
            <rFont val="Tahoma"/>
            <family val="2"/>
          </rPr>
          <t>europe-bfc:</t>
        </r>
        <r>
          <rPr>
            <sz val="9"/>
            <color indexed="81"/>
            <rFont val="Tahoma"/>
            <family val="2"/>
          </rPr>
          <t xml:space="preserve">
n°mois</t>
        </r>
      </text>
    </comment>
    <comment ref="T285" authorId="0" shapeId="0" xr:uid="{F4A9B5E6-51EA-49FF-A7F3-82DCB57DFF6E}">
      <text>
        <r>
          <rPr>
            <b/>
            <sz val="9"/>
            <color indexed="81"/>
            <rFont val="Tahoma"/>
            <family val="2"/>
          </rPr>
          <t>europe-bfc :</t>
        </r>
        <r>
          <rPr>
            <sz val="9"/>
            <color indexed="81"/>
            <rFont val="Tahoma"/>
            <family val="2"/>
          </rPr>
          <t xml:space="preserve">
1ère date d'acquittement</t>
        </r>
      </text>
    </comment>
    <comment ref="G286" authorId="0" shapeId="0" xr:uid="{5A13AB23-6B93-4FFB-BA4D-9AC6258737E6}">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89" authorId="0" shapeId="0" xr:uid="{E7CA6F25-1166-4453-B4C3-B60BE3082901}">
      <text>
        <r>
          <rPr>
            <b/>
            <sz val="9"/>
            <color indexed="81"/>
            <rFont val="Tahoma"/>
            <family val="2"/>
          </rPr>
          <t>europe-bfc:</t>
        </r>
        <r>
          <rPr>
            <sz val="9"/>
            <color indexed="81"/>
            <rFont val="Tahoma"/>
            <family val="2"/>
          </rPr>
          <t xml:space="preserve">
montant inscrit sur la fiche de paie</t>
        </r>
      </text>
    </comment>
    <comment ref="C289" authorId="0" shapeId="0" xr:uid="{2057F344-8E66-42B1-804E-060BEAF92499}">
      <text>
        <r>
          <rPr>
            <b/>
            <sz val="9"/>
            <color indexed="81"/>
            <rFont val="Tahoma"/>
            <family val="2"/>
          </rPr>
          <t>europe-bfc:</t>
        </r>
        <r>
          <rPr>
            <sz val="9"/>
            <color indexed="81"/>
            <rFont val="Tahoma"/>
            <family val="2"/>
          </rPr>
          <t xml:space="preserve">
montant inscrit sur la fiche de paie</t>
        </r>
      </text>
    </comment>
    <comment ref="F289" authorId="0" shapeId="0" xr:uid="{47D831EF-3417-450A-A420-0F7651C43C6B}">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89" authorId="1" shapeId="0" xr:uid="{DD535786-2EA7-48BC-90F7-68C9114E37AB}">
      <text>
        <r>
          <rPr>
            <b/>
            <sz val="9"/>
            <color indexed="81"/>
            <rFont val="Tahoma"/>
            <family val="2"/>
          </rPr>
          <t>Europe-bfc :</t>
        </r>
        <r>
          <rPr>
            <sz val="9"/>
            <color indexed="81"/>
            <rFont val="Tahoma"/>
            <family val="2"/>
          </rPr>
          <t xml:space="preserve">
L'acquittement est justifié par la production des bulletins de salaire</t>
        </r>
      </text>
    </comment>
    <comment ref="S308" authorId="0" shapeId="0" xr:uid="{F4B86624-9405-4AFA-9159-D2B0A58EECF3}">
      <text>
        <r>
          <rPr>
            <b/>
            <sz val="9"/>
            <color indexed="81"/>
            <rFont val="Tahoma"/>
            <family val="2"/>
          </rPr>
          <t>europe-bfc:</t>
        </r>
        <r>
          <rPr>
            <sz val="9"/>
            <color indexed="81"/>
            <rFont val="Tahoma"/>
            <family val="2"/>
          </rPr>
          <t xml:space="preserve">
n°mois</t>
        </r>
      </text>
    </comment>
    <comment ref="T308" authorId="0" shapeId="0" xr:uid="{5747F0F3-7262-42FB-AB80-8DDDD97210D4}">
      <text>
        <r>
          <rPr>
            <b/>
            <sz val="9"/>
            <color indexed="81"/>
            <rFont val="Tahoma"/>
            <family val="2"/>
          </rPr>
          <t>europe-bfc :</t>
        </r>
        <r>
          <rPr>
            <sz val="9"/>
            <color indexed="81"/>
            <rFont val="Tahoma"/>
            <family val="2"/>
          </rPr>
          <t xml:space="preserve">
1ère date d'acquittement</t>
        </r>
      </text>
    </comment>
    <comment ref="G309" authorId="0" shapeId="0" xr:uid="{1566549F-9F89-4625-BC51-3A207F1D91CF}">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12" authorId="0" shapeId="0" xr:uid="{BAF70926-0093-454D-835D-526766AB80A3}">
      <text>
        <r>
          <rPr>
            <b/>
            <sz val="9"/>
            <color indexed="81"/>
            <rFont val="Tahoma"/>
            <family val="2"/>
          </rPr>
          <t>europe-bfc:</t>
        </r>
        <r>
          <rPr>
            <sz val="9"/>
            <color indexed="81"/>
            <rFont val="Tahoma"/>
            <family val="2"/>
          </rPr>
          <t xml:space="preserve">
montant inscrit sur la fiche de paie</t>
        </r>
      </text>
    </comment>
    <comment ref="C312" authorId="0" shapeId="0" xr:uid="{6EA9F06B-8087-4FD9-9E45-15E81B154F97}">
      <text>
        <r>
          <rPr>
            <b/>
            <sz val="9"/>
            <color indexed="81"/>
            <rFont val="Tahoma"/>
            <family val="2"/>
          </rPr>
          <t>europe-bfc:</t>
        </r>
        <r>
          <rPr>
            <sz val="9"/>
            <color indexed="81"/>
            <rFont val="Tahoma"/>
            <family val="2"/>
          </rPr>
          <t xml:space="preserve">
montant inscrit sur la fiche de paie</t>
        </r>
      </text>
    </comment>
    <comment ref="F312" authorId="0" shapeId="0" xr:uid="{AF72496F-AC18-4321-BB78-B6A99343E57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12" authorId="1" shapeId="0" xr:uid="{A38BBDF3-CDA2-4FBD-BA80-4661A7E5C956}">
      <text>
        <r>
          <rPr>
            <b/>
            <sz val="9"/>
            <color indexed="81"/>
            <rFont val="Tahoma"/>
            <family val="2"/>
          </rPr>
          <t>Europe-bfc :</t>
        </r>
        <r>
          <rPr>
            <sz val="9"/>
            <color indexed="81"/>
            <rFont val="Tahoma"/>
            <family val="2"/>
          </rPr>
          <t xml:space="preserve">
L'acquittement est justifié par la production des bulletins de salaire</t>
        </r>
      </text>
    </comment>
    <comment ref="S331" authorId="0" shapeId="0" xr:uid="{57643939-751A-42F3-B7A5-F5B3DAE9011F}">
      <text>
        <r>
          <rPr>
            <b/>
            <sz val="9"/>
            <color indexed="81"/>
            <rFont val="Tahoma"/>
            <family val="2"/>
          </rPr>
          <t>europe-bfc:</t>
        </r>
        <r>
          <rPr>
            <sz val="9"/>
            <color indexed="81"/>
            <rFont val="Tahoma"/>
            <family val="2"/>
          </rPr>
          <t xml:space="preserve">
n°mois</t>
        </r>
      </text>
    </comment>
    <comment ref="T331" authorId="0" shapeId="0" xr:uid="{CB8625F3-F1E2-4D5B-A8C1-59B7C785C62E}">
      <text>
        <r>
          <rPr>
            <b/>
            <sz val="9"/>
            <color indexed="81"/>
            <rFont val="Tahoma"/>
            <family val="2"/>
          </rPr>
          <t>europe-bfc :</t>
        </r>
        <r>
          <rPr>
            <sz val="9"/>
            <color indexed="81"/>
            <rFont val="Tahoma"/>
            <family val="2"/>
          </rPr>
          <t xml:space="preserve">
1ère date d'acquittement</t>
        </r>
      </text>
    </comment>
    <comment ref="G332" authorId="0" shapeId="0" xr:uid="{80F22B8D-AA10-4188-8D25-173A71135558}">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35" authorId="0" shapeId="0" xr:uid="{D992D244-0077-44E1-BAAC-B11214C6E07E}">
      <text>
        <r>
          <rPr>
            <b/>
            <sz val="9"/>
            <color indexed="81"/>
            <rFont val="Tahoma"/>
            <family val="2"/>
          </rPr>
          <t>europe-bfc:</t>
        </r>
        <r>
          <rPr>
            <sz val="9"/>
            <color indexed="81"/>
            <rFont val="Tahoma"/>
            <family val="2"/>
          </rPr>
          <t xml:space="preserve">
montant inscrit sur la fiche de paie</t>
        </r>
      </text>
    </comment>
    <comment ref="C335" authorId="0" shapeId="0" xr:uid="{56D65588-2C90-4538-8159-D3086B0013B4}">
      <text>
        <r>
          <rPr>
            <b/>
            <sz val="9"/>
            <color indexed="81"/>
            <rFont val="Tahoma"/>
            <family val="2"/>
          </rPr>
          <t>europe-bfc:</t>
        </r>
        <r>
          <rPr>
            <sz val="9"/>
            <color indexed="81"/>
            <rFont val="Tahoma"/>
            <family val="2"/>
          </rPr>
          <t xml:space="preserve">
montant inscrit sur la fiche de paie</t>
        </r>
      </text>
    </comment>
    <comment ref="F335" authorId="0" shapeId="0" xr:uid="{DFD0222B-8F69-4608-854F-B6C482D2F99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35" authorId="1" shapeId="0" xr:uid="{8FEC7D8E-0621-429E-AFFC-2F738B49F119}">
      <text>
        <r>
          <rPr>
            <b/>
            <sz val="9"/>
            <color indexed="81"/>
            <rFont val="Tahoma"/>
            <family val="2"/>
          </rPr>
          <t>Europe-bfc :</t>
        </r>
        <r>
          <rPr>
            <sz val="9"/>
            <color indexed="81"/>
            <rFont val="Tahoma"/>
            <family val="2"/>
          </rPr>
          <t xml:space="preserve">
L'acquittement est justifié par la production des bulletins de salaire</t>
        </r>
      </text>
    </comment>
    <comment ref="S354" authorId="0" shapeId="0" xr:uid="{F74527B3-9639-4163-8374-C5A7E1640286}">
      <text>
        <r>
          <rPr>
            <b/>
            <sz val="9"/>
            <color indexed="81"/>
            <rFont val="Tahoma"/>
            <family val="2"/>
          </rPr>
          <t>europe-bfc:</t>
        </r>
        <r>
          <rPr>
            <sz val="9"/>
            <color indexed="81"/>
            <rFont val="Tahoma"/>
            <family val="2"/>
          </rPr>
          <t xml:space="preserve">
n°mois</t>
        </r>
      </text>
    </comment>
    <comment ref="T354" authorId="0" shapeId="0" xr:uid="{B61C41CD-E1C3-4170-91E1-3BDB331692BF}">
      <text>
        <r>
          <rPr>
            <b/>
            <sz val="9"/>
            <color indexed="81"/>
            <rFont val="Tahoma"/>
            <family val="2"/>
          </rPr>
          <t>europe-bfc :</t>
        </r>
        <r>
          <rPr>
            <sz val="9"/>
            <color indexed="81"/>
            <rFont val="Tahoma"/>
            <family val="2"/>
          </rPr>
          <t xml:space="preserve">
1ère date d'acquittement</t>
        </r>
      </text>
    </comment>
    <comment ref="G355" authorId="0" shapeId="0" xr:uid="{B1284735-80E1-45A9-BE05-8353338C8E5B}">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58" authorId="0" shapeId="0" xr:uid="{35DF14C8-D59C-40C8-8337-F7BA6FA404EF}">
      <text>
        <r>
          <rPr>
            <b/>
            <sz val="9"/>
            <color indexed="81"/>
            <rFont val="Tahoma"/>
            <family val="2"/>
          </rPr>
          <t>europe-bfc:</t>
        </r>
        <r>
          <rPr>
            <sz val="9"/>
            <color indexed="81"/>
            <rFont val="Tahoma"/>
            <family val="2"/>
          </rPr>
          <t xml:space="preserve">
montant inscrit sur la fiche de paie</t>
        </r>
      </text>
    </comment>
    <comment ref="C358" authorId="0" shapeId="0" xr:uid="{B1C141C7-8E9D-4920-8A5A-FC3E175E0473}">
      <text>
        <r>
          <rPr>
            <b/>
            <sz val="9"/>
            <color indexed="81"/>
            <rFont val="Tahoma"/>
            <family val="2"/>
          </rPr>
          <t>europe-bfc:</t>
        </r>
        <r>
          <rPr>
            <sz val="9"/>
            <color indexed="81"/>
            <rFont val="Tahoma"/>
            <family val="2"/>
          </rPr>
          <t xml:space="preserve">
montant inscrit sur la fiche de paie</t>
        </r>
      </text>
    </comment>
    <comment ref="F358" authorId="0" shapeId="0" xr:uid="{4EEAE258-6D89-4987-B646-C1EF0BA50AF8}">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58" authorId="1" shapeId="0" xr:uid="{6415887F-5DEB-4A7D-BD07-4CFA19AA43EA}">
      <text>
        <r>
          <rPr>
            <b/>
            <sz val="9"/>
            <color indexed="81"/>
            <rFont val="Tahoma"/>
            <family val="2"/>
          </rPr>
          <t>Europe-bfc :</t>
        </r>
        <r>
          <rPr>
            <sz val="9"/>
            <color indexed="81"/>
            <rFont val="Tahoma"/>
            <family val="2"/>
          </rPr>
          <t xml:space="preserve">
L'acquittement est justifié par la production des bulletins de salaire</t>
        </r>
      </text>
    </comment>
    <comment ref="S377" authorId="0" shapeId="0" xr:uid="{95D897C4-6527-49CC-958E-959E6D9B4BB1}">
      <text>
        <r>
          <rPr>
            <b/>
            <sz val="9"/>
            <color indexed="81"/>
            <rFont val="Tahoma"/>
            <family val="2"/>
          </rPr>
          <t>europe-bfc:</t>
        </r>
        <r>
          <rPr>
            <sz val="9"/>
            <color indexed="81"/>
            <rFont val="Tahoma"/>
            <family val="2"/>
          </rPr>
          <t xml:space="preserve">
n°mois</t>
        </r>
      </text>
    </comment>
    <comment ref="T377" authorId="0" shapeId="0" xr:uid="{48E69659-A34F-4EE6-8B51-BAF4414B71FC}">
      <text>
        <r>
          <rPr>
            <b/>
            <sz val="9"/>
            <color indexed="81"/>
            <rFont val="Tahoma"/>
            <family val="2"/>
          </rPr>
          <t>europe-bfc :</t>
        </r>
        <r>
          <rPr>
            <sz val="9"/>
            <color indexed="81"/>
            <rFont val="Tahoma"/>
            <family val="2"/>
          </rPr>
          <t xml:space="preserve">
1ère date d'acquittement</t>
        </r>
      </text>
    </comment>
    <comment ref="G378" authorId="0" shapeId="0" xr:uid="{55F3DAF6-4955-43A3-8E4A-F87C9C2768F4}">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81" authorId="0" shapeId="0" xr:uid="{B65B80DE-CC1B-4342-979B-9E0BF303E64D}">
      <text>
        <r>
          <rPr>
            <b/>
            <sz val="9"/>
            <color indexed="81"/>
            <rFont val="Tahoma"/>
            <family val="2"/>
          </rPr>
          <t>europe-bfc:</t>
        </r>
        <r>
          <rPr>
            <sz val="9"/>
            <color indexed="81"/>
            <rFont val="Tahoma"/>
            <family val="2"/>
          </rPr>
          <t xml:space="preserve">
montant inscrit sur la fiche de paie</t>
        </r>
      </text>
    </comment>
    <comment ref="C381" authorId="0" shapeId="0" xr:uid="{67CE2BE1-E579-45B3-838F-DCF092B8B26F}">
      <text>
        <r>
          <rPr>
            <b/>
            <sz val="9"/>
            <color indexed="81"/>
            <rFont val="Tahoma"/>
            <family val="2"/>
          </rPr>
          <t>europe-bfc:</t>
        </r>
        <r>
          <rPr>
            <sz val="9"/>
            <color indexed="81"/>
            <rFont val="Tahoma"/>
            <family val="2"/>
          </rPr>
          <t xml:space="preserve">
montant inscrit sur la fiche de paie</t>
        </r>
      </text>
    </comment>
    <comment ref="F381" authorId="0" shapeId="0" xr:uid="{C8E4312F-0AD0-409E-A283-21B18B076BAD}">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81" authorId="1" shapeId="0" xr:uid="{07ACB555-3AB8-49DF-9DFF-A77F12833733}">
      <text>
        <r>
          <rPr>
            <b/>
            <sz val="9"/>
            <color indexed="81"/>
            <rFont val="Tahoma"/>
            <family val="2"/>
          </rPr>
          <t>Europe-bfc :</t>
        </r>
        <r>
          <rPr>
            <sz val="9"/>
            <color indexed="81"/>
            <rFont val="Tahoma"/>
            <family val="2"/>
          </rPr>
          <t xml:space="preserve">
L'acquittement est justifié par la production des bulletins de salaire</t>
        </r>
      </text>
    </comment>
    <comment ref="S400" authorId="0" shapeId="0" xr:uid="{8F4F63DF-6A73-4EFE-9BB2-46B8890E5778}">
      <text>
        <r>
          <rPr>
            <b/>
            <sz val="9"/>
            <color indexed="81"/>
            <rFont val="Tahoma"/>
            <family val="2"/>
          </rPr>
          <t>europe-bfc:</t>
        </r>
        <r>
          <rPr>
            <sz val="9"/>
            <color indexed="81"/>
            <rFont val="Tahoma"/>
            <family val="2"/>
          </rPr>
          <t xml:space="preserve">
n°mois</t>
        </r>
      </text>
    </comment>
    <comment ref="T400" authorId="0" shapeId="0" xr:uid="{A4BB91C1-254C-4773-AED7-49927E974B88}">
      <text>
        <r>
          <rPr>
            <b/>
            <sz val="9"/>
            <color indexed="81"/>
            <rFont val="Tahoma"/>
            <family val="2"/>
          </rPr>
          <t>europe-bfc :</t>
        </r>
        <r>
          <rPr>
            <sz val="9"/>
            <color indexed="81"/>
            <rFont val="Tahoma"/>
            <family val="2"/>
          </rPr>
          <t xml:space="preserve">
1ère date d'acquittement</t>
        </r>
      </text>
    </comment>
    <comment ref="G401" authorId="0" shapeId="0" xr:uid="{E2093C47-0D07-4FCE-A816-9C1C708DFF60}">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04" authorId="0" shapeId="0" xr:uid="{1AABB04F-BED7-49C8-848D-02CD5CF444DF}">
      <text>
        <r>
          <rPr>
            <b/>
            <sz val="9"/>
            <color indexed="81"/>
            <rFont val="Tahoma"/>
            <family val="2"/>
          </rPr>
          <t>europe-bfc:</t>
        </r>
        <r>
          <rPr>
            <sz val="9"/>
            <color indexed="81"/>
            <rFont val="Tahoma"/>
            <family val="2"/>
          </rPr>
          <t xml:space="preserve">
montant inscrit sur la fiche de paie</t>
        </r>
      </text>
    </comment>
    <comment ref="C404" authorId="0" shapeId="0" xr:uid="{574837F5-5122-4C81-8D43-9E29D925DF3D}">
      <text>
        <r>
          <rPr>
            <b/>
            <sz val="9"/>
            <color indexed="81"/>
            <rFont val="Tahoma"/>
            <family val="2"/>
          </rPr>
          <t>europe-bfc:</t>
        </r>
        <r>
          <rPr>
            <sz val="9"/>
            <color indexed="81"/>
            <rFont val="Tahoma"/>
            <family val="2"/>
          </rPr>
          <t xml:space="preserve">
montant inscrit sur la fiche de paie</t>
        </r>
      </text>
    </comment>
    <comment ref="F404" authorId="0" shapeId="0" xr:uid="{C044C588-1929-40AD-A992-76B96A04878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04" authorId="1" shapeId="0" xr:uid="{32B600F1-4CD5-4E05-BE84-6EDDB295D270}">
      <text>
        <r>
          <rPr>
            <b/>
            <sz val="9"/>
            <color indexed="81"/>
            <rFont val="Tahoma"/>
            <family val="2"/>
          </rPr>
          <t>Europe-bfc :</t>
        </r>
        <r>
          <rPr>
            <sz val="9"/>
            <color indexed="81"/>
            <rFont val="Tahoma"/>
            <family val="2"/>
          </rPr>
          <t xml:space="preserve">
L'acquittement est justifié par la production des bulletins de salaire</t>
        </r>
      </text>
    </comment>
    <comment ref="S423" authorId="0" shapeId="0" xr:uid="{58374E58-3DDF-43E6-8401-EB1C4955B95F}">
      <text>
        <r>
          <rPr>
            <b/>
            <sz val="9"/>
            <color indexed="81"/>
            <rFont val="Tahoma"/>
            <family val="2"/>
          </rPr>
          <t>europe-bfc:</t>
        </r>
        <r>
          <rPr>
            <sz val="9"/>
            <color indexed="81"/>
            <rFont val="Tahoma"/>
            <family val="2"/>
          </rPr>
          <t xml:space="preserve">
n°mois</t>
        </r>
      </text>
    </comment>
    <comment ref="T423" authorId="0" shapeId="0" xr:uid="{0E904935-11DB-4C53-8069-275643664031}">
      <text>
        <r>
          <rPr>
            <b/>
            <sz val="9"/>
            <color indexed="81"/>
            <rFont val="Tahoma"/>
            <family val="2"/>
          </rPr>
          <t>europe-bfc :</t>
        </r>
        <r>
          <rPr>
            <sz val="9"/>
            <color indexed="81"/>
            <rFont val="Tahoma"/>
            <family val="2"/>
          </rPr>
          <t xml:space="preserve">
1ère date d'acquittement</t>
        </r>
      </text>
    </comment>
    <comment ref="G424" authorId="0" shapeId="0" xr:uid="{290FB436-FAEC-4E7D-B3AD-D2EB06256D6C}">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27" authorId="0" shapeId="0" xr:uid="{0BE5ED77-5559-4453-9E00-658767E1D18C}">
      <text>
        <r>
          <rPr>
            <b/>
            <sz val="9"/>
            <color indexed="81"/>
            <rFont val="Tahoma"/>
            <family val="2"/>
          </rPr>
          <t>europe-bfc:</t>
        </r>
        <r>
          <rPr>
            <sz val="9"/>
            <color indexed="81"/>
            <rFont val="Tahoma"/>
            <family val="2"/>
          </rPr>
          <t xml:space="preserve">
montant inscrit sur la fiche de paie</t>
        </r>
      </text>
    </comment>
    <comment ref="C427" authorId="0" shapeId="0" xr:uid="{83B1DEA5-DCEE-4921-9CD3-BB8C20A158CB}">
      <text>
        <r>
          <rPr>
            <b/>
            <sz val="9"/>
            <color indexed="81"/>
            <rFont val="Tahoma"/>
            <family val="2"/>
          </rPr>
          <t>europe-bfc:</t>
        </r>
        <r>
          <rPr>
            <sz val="9"/>
            <color indexed="81"/>
            <rFont val="Tahoma"/>
            <family val="2"/>
          </rPr>
          <t xml:space="preserve">
montant inscrit sur la fiche de paie</t>
        </r>
      </text>
    </comment>
    <comment ref="F427" authorId="0" shapeId="0" xr:uid="{A2492729-D016-4187-98D3-0757DF74067D}">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27" authorId="1" shapeId="0" xr:uid="{19C9C1B3-7E1C-45CD-B945-ACCBCE3D3A56}">
      <text>
        <r>
          <rPr>
            <b/>
            <sz val="9"/>
            <color indexed="81"/>
            <rFont val="Tahoma"/>
            <family val="2"/>
          </rPr>
          <t>Europe-bfc :</t>
        </r>
        <r>
          <rPr>
            <sz val="9"/>
            <color indexed="81"/>
            <rFont val="Tahoma"/>
            <family val="2"/>
          </rPr>
          <t xml:space="preserve">
L'acquittement est justifié par la production des bulletins de salaire</t>
        </r>
      </text>
    </comment>
    <comment ref="S446" authorId="0" shapeId="0" xr:uid="{7F33870B-65FA-480F-90C1-DC7F1EAF7497}">
      <text>
        <r>
          <rPr>
            <b/>
            <sz val="9"/>
            <color indexed="81"/>
            <rFont val="Tahoma"/>
            <family val="2"/>
          </rPr>
          <t>europe-bfc:</t>
        </r>
        <r>
          <rPr>
            <sz val="9"/>
            <color indexed="81"/>
            <rFont val="Tahoma"/>
            <family val="2"/>
          </rPr>
          <t xml:space="preserve">
n°mois</t>
        </r>
      </text>
    </comment>
    <comment ref="T446" authorId="0" shapeId="0" xr:uid="{89782A89-F54A-4C46-86B4-4F484198FE5B}">
      <text>
        <r>
          <rPr>
            <b/>
            <sz val="9"/>
            <color indexed="81"/>
            <rFont val="Tahoma"/>
            <family val="2"/>
          </rPr>
          <t>europe-bfc :</t>
        </r>
        <r>
          <rPr>
            <sz val="9"/>
            <color indexed="81"/>
            <rFont val="Tahoma"/>
            <family val="2"/>
          </rPr>
          <t xml:space="preserve">
1ère date d'acquittement</t>
        </r>
      </text>
    </comment>
    <comment ref="G447" authorId="0" shapeId="0" xr:uid="{05122C22-5F9C-41D5-A652-113625A0490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50" authorId="0" shapeId="0" xr:uid="{6CD1AE64-8DDE-415A-ADD5-0173E3A0AF9F}">
      <text>
        <r>
          <rPr>
            <b/>
            <sz val="9"/>
            <color indexed="81"/>
            <rFont val="Tahoma"/>
            <family val="2"/>
          </rPr>
          <t>europe-bfc:</t>
        </r>
        <r>
          <rPr>
            <sz val="9"/>
            <color indexed="81"/>
            <rFont val="Tahoma"/>
            <family val="2"/>
          </rPr>
          <t xml:space="preserve">
montant inscrit sur la fiche de paie</t>
        </r>
      </text>
    </comment>
    <comment ref="C450" authorId="0" shapeId="0" xr:uid="{3A333603-749E-4BB7-BC31-896872357C5F}">
      <text>
        <r>
          <rPr>
            <b/>
            <sz val="9"/>
            <color indexed="81"/>
            <rFont val="Tahoma"/>
            <family val="2"/>
          </rPr>
          <t>europe-bfc:</t>
        </r>
        <r>
          <rPr>
            <sz val="9"/>
            <color indexed="81"/>
            <rFont val="Tahoma"/>
            <family val="2"/>
          </rPr>
          <t xml:space="preserve">
montant inscrit sur la fiche de paie</t>
        </r>
      </text>
    </comment>
    <comment ref="F450" authorId="0" shapeId="0" xr:uid="{BDC100F4-7FB2-4306-ABA4-E858116A054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50" authorId="1" shapeId="0" xr:uid="{F35AEA0D-D87E-434B-9794-F09C5796DBA8}">
      <text>
        <r>
          <rPr>
            <b/>
            <sz val="9"/>
            <color indexed="81"/>
            <rFont val="Tahoma"/>
            <family val="2"/>
          </rPr>
          <t>Europe-bfc :</t>
        </r>
        <r>
          <rPr>
            <sz val="9"/>
            <color indexed="81"/>
            <rFont val="Tahoma"/>
            <family val="2"/>
          </rPr>
          <t xml:space="preserve">
L'acquittement est justifié par la production des bulletins de salaire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12" authorId="0" shapeId="0" xr:uid="{0B04CADD-1A34-4BD6-924D-AC2FE64F85EC}">
      <text>
        <r>
          <rPr>
            <b/>
            <sz val="9"/>
            <color indexed="81"/>
            <rFont val="Tahoma"/>
            <family val="2"/>
          </rPr>
          <t>europe-bfc :</t>
        </r>
        <r>
          <rPr>
            <sz val="9"/>
            <color indexed="81"/>
            <rFont val="Tahoma"/>
            <family val="2"/>
          </rPr>
          <t xml:space="preserve">
hors véhicules de service</t>
        </r>
      </text>
    </comment>
    <comment ref="F12" authorId="0" shapeId="0" xr:uid="{4EF3ABC2-1098-443E-9AAD-D2B5270701E9}">
      <text>
        <r>
          <rPr>
            <b/>
            <sz val="9"/>
            <color indexed="81"/>
            <rFont val="Tahoma"/>
            <family val="2"/>
          </rPr>
          <t>europe-bfc :</t>
        </r>
        <r>
          <rPr>
            <sz val="9"/>
            <color indexed="81"/>
            <rFont val="Tahoma"/>
            <family val="2"/>
          </rPr>
          <t xml:space="preserve">
péage, stationnement, etc.</t>
        </r>
      </text>
    </comment>
    <comment ref="I12" authorId="0" shapeId="0" xr:uid="{87C701B0-852A-4FCD-82C7-4AA84ECAB28B}">
      <text>
        <r>
          <rPr>
            <b/>
            <sz val="9"/>
            <color indexed="81"/>
            <rFont val="Tahoma"/>
            <family val="2"/>
          </rPr>
          <t>europe-bfc :</t>
        </r>
        <r>
          <rPr>
            <sz val="9"/>
            <color indexed="81"/>
            <rFont val="Tahoma"/>
            <family val="2"/>
          </rPr>
          <t xml:space="preserve">
virement bancaire, chèque bancaire, sur bulletin de salaire, etc.</t>
        </r>
      </text>
    </comment>
    <comment ref="J12" authorId="0" shapeId="0" xr:uid="{DF36E8EE-8413-4F57-8BAC-DDAFC2B8AFE2}">
      <text>
        <r>
          <rPr>
            <b/>
            <sz val="9"/>
            <color indexed="81"/>
            <rFont val="Tahoma"/>
            <family val="2"/>
          </rPr>
          <t>europe-bfc :</t>
        </r>
        <r>
          <rPr>
            <sz val="9"/>
            <color indexed="81"/>
            <rFont val="Tahoma"/>
            <family val="2"/>
          </rPr>
          <t xml:space="preserve">
date de décaissement du compte bancaire de la structure bénéficiaire des fonds UE</t>
        </r>
      </text>
    </comment>
    <comment ref="E34" authorId="0" shapeId="0" xr:uid="{D6449A75-4C0A-4CF8-8EA7-4992000E900D}">
      <text>
        <r>
          <rPr>
            <b/>
            <sz val="9"/>
            <color indexed="81"/>
            <rFont val="Tahoma"/>
            <family val="2"/>
          </rPr>
          <t>europe-bfc :</t>
        </r>
        <r>
          <rPr>
            <sz val="9"/>
            <color indexed="81"/>
            <rFont val="Tahoma"/>
            <family val="2"/>
          </rPr>
          <t xml:space="preserve">
hors véhicules de service</t>
        </r>
      </text>
    </comment>
    <comment ref="F34" authorId="0" shapeId="0" xr:uid="{BF9D533F-4B84-482C-B369-86B32CE5054C}">
      <text>
        <r>
          <rPr>
            <b/>
            <sz val="9"/>
            <color indexed="81"/>
            <rFont val="Tahoma"/>
            <family val="2"/>
          </rPr>
          <t>europe-bfc :</t>
        </r>
        <r>
          <rPr>
            <sz val="9"/>
            <color indexed="81"/>
            <rFont val="Tahoma"/>
            <family val="2"/>
          </rPr>
          <t xml:space="preserve">
péage, stationnement, etc.</t>
        </r>
      </text>
    </comment>
    <comment ref="I34" authorId="0" shapeId="0" xr:uid="{7BD7F981-03EA-45DC-95C5-DB34203C71E4}">
      <text>
        <r>
          <rPr>
            <b/>
            <sz val="9"/>
            <color indexed="81"/>
            <rFont val="Tahoma"/>
            <family val="2"/>
          </rPr>
          <t>europe-bfc :</t>
        </r>
        <r>
          <rPr>
            <sz val="9"/>
            <color indexed="81"/>
            <rFont val="Tahoma"/>
            <family val="2"/>
          </rPr>
          <t xml:space="preserve">
virement bancaire, chèque bancaire, sur bulletin de salaire, etc.</t>
        </r>
      </text>
    </comment>
    <comment ref="J34" authorId="0" shapeId="0" xr:uid="{97E06F5D-5FCE-4FEE-89AD-7D7D06597956}">
      <text>
        <r>
          <rPr>
            <b/>
            <sz val="9"/>
            <color indexed="81"/>
            <rFont val="Tahoma"/>
            <family val="2"/>
          </rPr>
          <t>europe-bfc :</t>
        </r>
        <r>
          <rPr>
            <sz val="9"/>
            <color indexed="81"/>
            <rFont val="Tahoma"/>
            <family val="2"/>
          </rPr>
          <t xml:space="preserve">
date de décaissement du compte bancaire de la structure bénéficiaire des fonds UE</t>
        </r>
      </text>
    </comment>
    <comment ref="E56" authorId="0" shapeId="0" xr:uid="{B433B06B-0A1E-4AB8-9556-FC0EAEFC1F1C}">
      <text>
        <r>
          <rPr>
            <b/>
            <sz val="9"/>
            <color indexed="81"/>
            <rFont val="Tahoma"/>
            <family val="2"/>
          </rPr>
          <t>europe-bfc :</t>
        </r>
        <r>
          <rPr>
            <sz val="9"/>
            <color indexed="81"/>
            <rFont val="Tahoma"/>
            <family val="2"/>
          </rPr>
          <t xml:space="preserve">
hors véhicules de service</t>
        </r>
      </text>
    </comment>
    <comment ref="F56" authorId="0" shapeId="0" xr:uid="{648328D0-9EFC-41E9-8CDA-FC764D624BED}">
      <text>
        <r>
          <rPr>
            <b/>
            <sz val="9"/>
            <color indexed="81"/>
            <rFont val="Tahoma"/>
            <family val="2"/>
          </rPr>
          <t>europe-bfc :</t>
        </r>
        <r>
          <rPr>
            <sz val="9"/>
            <color indexed="81"/>
            <rFont val="Tahoma"/>
            <family val="2"/>
          </rPr>
          <t xml:space="preserve">
péage, stationnement, etc.</t>
        </r>
      </text>
    </comment>
    <comment ref="I56" authorId="0" shapeId="0" xr:uid="{CD5E5BD1-92B6-4F18-A5F5-607D63094032}">
      <text>
        <r>
          <rPr>
            <b/>
            <sz val="9"/>
            <color indexed="81"/>
            <rFont val="Tahoma"/>
            <family val="2"/>
          </rPr>
          <t>europe-bfc :</t>
        </r>
        <r>
          <rPr>
            <sz val="9"/>
            <color indexed="81"/>
            <rFont val="Tahoma"/>
            <family val="2"/>
          </rPr>
          <t xml:space="preserve">
virement bancaire, chèque bancaire, sur bulletin de salaire, etc.</t>
        </r>
      </text>
    </comment>
    <comment ref="J56" authorId="0" shapeId="0" xr:uid="{934F8131-9535-4E06-B014-DA7D020D6BB8}">
      <text>
        <r>
          <rPr>
            <b/>
            <sz val="9"/>
            <color indexed="81"/>
            <rFont val="Tahoma"/>
            <family val="2"/>
          </rPr>
          <t>europe-bfc :</t>
        </r>
        <r>
          <rPr>
            <sz val="9"/>
            <color indexed="81"/>
            <rFont val="Tahoma"/>
            <family val="2"/>
          </rPr>
          <t xml:space="preserve">
date de décaissement du compte bancaire de la structure bénéficiaire des fonds UE</t>
        </r>
      </text>
    </comment>
    <comment ref="E79" authorId="0" shapeId="0" xr:uid="{EDC8E1BF-EEAE-4AB4-B2EC-13FA22ECEF60}">
      <text>
        <r>
          <rPr>
            <b/>
            <sz val="9"/>
            <color indexed="81"/>
            <rFont val="Tahoma"/>
            <family val="2"/>
          </rPr>
          <t>europe-bfc :</t>
        </r>
        <r>
          <rPr>
            <sz val="9"/>
            <color indexed="81"/>
            <rFont val="Tahoma"/>
            <family val="2"/>
          </rPr>
          <t xml:space="preserve">
hors véhicules de service</t>
        </r>
      </text>
    </comment>
    <comment ref="F79" authorId="0" shapeId="0" xr:uid="{149AB928-4D24-40A7-8C8C-5155D58797FD}">
      <text>
        <r>
          <rPr>
            <b/>
            <sz val="9"/>
            <color indexed="81"/>
            <rFont val="Tahoma"/>
            <family val="2"/>
          </rPr>
          <t>europe-bfc :</t>
        </r>
        <r>
          <rPr>
            <sz val="9"/>
            <color indexed="81"/>
            <rFont val="Tahoma"/>
            <family val="2"/>
          </rPr>
          <t xml:space="preserve">
péage, stationnement, etc.</t>
        </r>
      </text>
    </comment>
    <comment ref="I79" authorId="0" shapeId="0" xr:uid="{98B38B51-E340-4455-8971-E773E31E179B}">
      <text>
        <r>
          <rPr>
            <b/>
            <sz val="9"/>
            <color indexed="81"/>
            <rFont val="Tahoma"/>
            <family val="2"/>
          </rPr>
          <t>europe-bfc :</t>
        </r>
        <r>
          <rPr>
            <sz val="9"/>
            <color indexed="81"/>
            <rFont val="Tahoma"/>
            <family val="2"/>
          </rPr>
          <t xml:space="preserve">
virement bancaire, chèque bancaire, sur bulletin de salaire, etc.</t>
        </r>
      </text>
    </comment>
    <comment ref="J79" authorId="0" shapeId="0" xr:uid="{5623FD84-A2C8-49B0-84E6-9F9596969FA2}">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01" authorId="0" shapeId="0" xr:uid="{1432F060-C938-4ED4-ABB0-984B633322CC}">
      <text>
        <r>
          <rPr>
            <b/>
            <sz val="9"/>
            <color indexed="81"/>
            <rFont val="Tahoma"/>
            <family val="2"/>
          </rPr>
          <t>europe-bfc :</t>
        </r>
        <r>
          <rPr>
            <sz val="9"/>
            <color indexed="81"/>
            <rFont val="Tahoma"/>
            <family val="2"/>
          </rPr>
          <t xml:space="preserve">
hors véhicules de service</t>
        </r>
      </text>
    </comment>
    <comment ref="F101" authorId="0" shapeId="0" xr:uid="{72133731-B988-47BE-BAB6-9CD8A2E13D12}">
      <text>
        <r>
          <rPr>
            <b/>
            <sz val="9"/>
            <color indexed="81"/>
            <rFont val="Tahoma"/>
            <family val="2"/>
          </rPr>
          <t>europe-bfc :</t>
        </r>
        <r>
          <rPr>
            <sz val="9"/>
            <color indexed="81"/>
            <rFont val="Tahoma"/>
            <family val="2"/>
          </rPr>
          <t xml:space="preserve">
péage, stationnement, etc.</t>
        </r>
      </text>
    </comment>
    <comment ref="I101" authorId="0" shapeId="0" xr:uid="{2622667D-319D-44EA-A2A5-CD049B12BC3D}">
      <text>
        <r>
          <rPr>
            <b/>
            <sz val="9"/>
            <color indexed="81"/>
            <rFont val="Tahoma"/>
            <family val="2"/>
          </rPr>
          <t>europe-bfc :</t>
        </r>
        <r>
          <rPr>
            <sz val="9"/>
            <color indexed="81"/>
            <rFont val="Tahoma"/>
            <family val="2"/>
          </rPr>
          <t xml:space="preserve">
virement bancaire, chèque bancaire, sur bulletin de salaire, etc.</t>
        </r>
      </text>
    </comment>
    <comment ref="J101" authorId="0" shapeId="0" xr:uid="{A2A1592E-3640-401D-89F4-DB6701586E9D}">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23" authorId="0" shapeId="0" xr:uid="{751101F4-0467-4B09-9DFD-EF385F3EBD94}">
      <text>
        <r>
          <rPr>
            <b/>
            <sz val="9"/>
            <color indexed="81"/>
            <rFont val="Tahoma"/>
            <family val="2"/>
          </rPr>
          <t>europe-bfc :</t>
        </r>
        <r>
          <rPr>
            <sz val="9"/>
            <color indexed="81"/>
            <rFont val="Tahoma"/>
            <family val="2"/>
          </rPr>
          <t xml:space="preserve">
hors véhicules de service</t>
        </r>
      </text>
    </comment>
    <comment ref="F123" authorId="0" shapeId="0" xr:uid="{3897984D-9507-49F1-A018-DF4340BE1D1D}">
      <text>
        <r>
          <rPr>
            <b/>
            <sz val="9"/>
            <color indexed="81"/>
            <rFont val="Tahoma"/>
            <family val="2"/>
          </rPr>
          <t>europe-bfc :</t>
        </r>
        <r>
          <rPr>
            <sz val="9"/>
            <color indexed="81"/>
            <rFont val="Tahoma"/>
            <family val="2"/>
          </rPr>
          <t xml:space="preserve">
péage, stationnement, etc.</t>
        </r>
      </text>
    </comment>
    <comment ref="I123" authorId="0" shapeId="0" xr:uid="{73F436B1-8C86-481B-A3FD-227F4DE1248A}">
      <text>
        <r>
          <rPr>
            <b/>
            <sz val="9"/>
            <color indexed="81"/>
            <rFont val="Tahoma"/>
            <family val="2"/>
          </rPr>
          <t>europe-bfc :</t>
        </r>
        <r>
          <rPr>
            <sz val="9"/>
            <color indexed="81"/>
            <rFont val="Tahoma"/>
            <family val="2"/>
          </rPr>
          <t xml:space="preserve">
virement bancaire, chèque bancaire, sur bulletin de salaire, etc.</t>
        </r>
      </text>
    </comment>
    <comment ref="J123" authorId="0" shapeId="0" xr:uid="{3C56E700-C5FD-417E-A96B-35613AF5E75D}">
      <text>
        <r>
          <rPr>
            <b/>
            <sz val="9"/>
            <color indexed="81"/>
            <rFont val="Tahoma"/>
            <family val="2"/>
          </rPr>
          <t>europe-bfc :</t>
        </r>
        <r>
          <rPr>
            <sz val="9"/>
            <color indexed="81"/>
            <rFont val="Tahoma"/>
            <family val="2"/>
          </rPr>
          <t xml:space="preserve">
date de décaissement du compte bancaire de la structure bénéficiaire des fonds UE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A12" authorId="0" shapeId="0" xr:uid="{1B930915-BC3E-4F9B-967A-2DDAC95C0F1F}">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3" authorId="0" shapeId="0" xr:uid="{7EDB1181-9F5E-408E-82A5-2682AB75AAFD}">
      <text>
        <r>
          <rPr>
            <sz val="9"/>
            <color indexed="81"/>
            <rFont val="Tahoma"/>
            <family val="2"/>
          </rPr>
          <t>Indiquer le nom du titulaire ou du sous-traitant, le cas échéant</t>
        </r>
      </text>
    </comment>
    <comment ref="D13" authorId="0" shapeId="0" xr:uid="{9E592542-9D9F-4F25-83D3-0F6F34772172}">
      <text>
        <r>
          <rPr>
            <sz val="9"/>
            <color indexed="81"/>
            <rFont val="Tahoma"/>
            <family val="2"/>
          </rPr>
          <t>Référence interne de la dépenses (exemple : N° de facture)</t>
        </r>
      </text>
    </comment>
    <comment ref="E13" authorId="0" shapeId="0" xr:uid="{D7FC3846-3AEA-47D4-8E7B-D0CFF4929046}">
      <text>
        <r>
          <rPr>
            <sz val="9"/>
            <color indexed="81"/>
            <rFont val="Tahoma"/>
            <family val="2"/>
          </rPr>
          <t>Date figurant sur la pièce comptable (facture)</t>
        </r>
      </text>
    </comment>
    <comment ref="F13" authorId="0" shapeId="0" xr:uid="{E7FA86DF-6D13-4D7E-B1F5-48702FBFD7ED}">
      <text>
        <r>
          <rPr>
            <sz val="9"/>
            <color indexed="81"/>
            <rFont val="Tahoma"/>
            <family val="2"/>
          </rPr>
          <t>date de débit sur le compte</t>
        </r>
      </text>
    </comment>
    <comment ref="J13" authorId="0" shapeId="0" xr:uid="{D8D62E8E-EE4C-4AF8-B38D-14F5D60C71DF}">
      <text>
        <r>
          <rPr>
            <sz val="9"/>
            <color indexed="81"/>
            <rFont val="Tahoma"/>
            <family val="2"/>
          </rPr>
          <t>HT ou TTC, selon le régime TVA indiqué dans la convention</t>
        </r>
      </text>
    </comment>
    <comment ref="L13" authorId="0" shapeId="0" xr:uid="{4F818596-84C3-4743-9B77-2DE867A097A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3" authorId="0" shapeId="0" xr:uid="{5B9EDBF4-9700-4CD5-9BE1-78A166B5533E}">
      <text>
        <r>
          <rPr>
            <sz val="9"/>
            <color indexed="81"/>
            <rFont val="Tahoma"/>
            <family val="2"/>
          </rPr>
          <t>A renseigner obligatoirement si un montant non présenté est existant</t>
        </r>
      </text>
    </comment>
    <comment ref="N13" authorId="0" shapeId="0" xr:uid="{8229EDC2-1C53-4B84-A92A-6691C629082E}">
      <text>
        <r>
          <rPr>
            <sz val="9"/>
            <color indexed="81"/>
            <rFont val="Tahoma"/>
            <family val="2"/>
          </rPr>
          <t>Calculé automatiquement ; montant à vérifier</t>
        </r>
      </text>
    </comment>
    <comment ref="V13" authorId="0" shapeId="0" xr:uid="{572E920D-45C9-4C92-A004-2EA8A1B14BA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5" authorId="0" shapeId="0" xr:uid="{1F6E46F2-60F6-482B-B800-62FDC3A64BB0}">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6" authorId="0" shapeId="0" xr:uid="{48BFD297-75DF-442A-B051-D09B0B5A603A}">
      <text>
        <r>
          <rPr>
            <sz val="9"/>
            <color indexed="81"/>
            <rFont val="Tahoma"/>
            <family val="2"/>
          </rPr>
          <t>Indiquer le nom du titulaire ou du sous-traitant, le cas échéant</t>
        </r>
      </text>
    </comment>
    <comment ref="D36" authorId="0" shapeId="0" xr:uid="{17569396-EA4B-4DD3-A618-0732EF24FAA8}">
      <text>
        <r>
          <rPr>
            <sz val="9"/>
            <color indexed="81"/>
            <rFont val="Tahoma"/>
            <family val="2"/>
          </rPr>
          <t>Référence interne de la dépenses (exemple : N° de facture)</t>
        </r>
      </text>
    </comment>
    <comment ref="E36" authorId="0" shapeId="0" xr:uid="{99F6A840-6C38-476E-898D-8EFB8F3999C4}">
      <text>
        <r>
          <rPr>
            <sz val="9"/>
            <color indexed="81"/>
            <rFont val="Tahoma"/>
            <family val="2"/>
          </rPr>
          <t>Date figurant sur la pièce comptable (facture)</t>
        </r>
      </text>
    </comment>
    <comment ref="F36" authorId="0" shapeId="0" xr:uid="{7AAB3826-D10B-4DF9-B504-8F52A0F0E319}">
      <text>
        <r>
          <rPr>
            <sz val="9"/>
            <color indexed="81"/>
            <rFont val="Tahoma"/>
            <family val="2"/>
          </rPr>
          <t>date de débit sur le compte</t>
        </r>
      </text>
    </comment>
    <comment ref="J36" authorId="0" shapeId="0" xr:uid="{6ECAC65C-23D3-499E-9C13-0FA457A5EF3E}">
      <text>
        <r>
          <rPr>
            <sz val="9"/>
            <color indexed="81"/>
            <rFont val="Tahoma"/>
            <family val="2"/>
          </rPr>
          <t>HT ou TTC, selon le régime TVA indiqué dans la convention</t>
        </r>
      </text>
    </comment>
    <comment ref="L36" authorId="0" shapeId="0" xr:uid="{862795BC-32F1-4873-B1EF-5207015373CA}">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6" authorId="0" shapeId="0" xr:uid="{BF45803A-04E2-4FF7-BFFA-1D025621B722}">
      <text>
        <r>
          <rPr>
            <sz val="9"/>
            <color indexed="81"/>
            <rFont val="Tahoma"/>
            <family val="2"/>
          </rPr>
          <t>A renseigner obligatoirement si un montant non présenté est existant</t>
        </r>
      </text>
    </comment>
    <comment ref="N36" authorId="0" shapeId="0" xr:uid="{FCC2878E-A27B-45CB-9140-67DACAABD08D}">
      <text>
        <r>
          <rPr>
            <sz val="9"/>
            <color indexed="81"/>
            <rFont val="Tahoma"/>
            <family val="2"/>
          </rPr>
          <t>Calculé automatiquement ; montant à vérifier</t>
        </r>
      </text>
    </comment>
    <comment ref="V36" authorId="0" shapeId="0" xr:uid="{99ABAAC9-5C34-4002-BB47-154061AEAF6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8" authorId="0" shapeId="0" xr:uid="{573768AE-9047-47AB-97A2-502707977869}">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9" authorId="0" shapeId="0" xr:uid="{68AEC375-45A9-44BD-BFDB-2DC80C868E2F}">
      <text>
        <r>
          <rPr>
            <sz val="9"/>
            <color indexed="81"/>
            <rFont val="Tahoma"/>
            <family val="2"/>
          </rPr>
          <t>Indiquer le nom du titulaire ou du sous-traitant, le cas échéant</t>
        </r>
      </text>
    </comment>
    <comment ref="D59" authorId="0" shapeId="0" xr:uid="{DE0F147A-98C2-44FE-80E2-8D446716269E}">
      <text>
        <r>
          <rPr>
            <sz val="9"/>
            <color indexed="81"/>
            <rFont val="Tahoma"/>
            <family val="2"/>
          </rPr>
          <t>Référence interne de la dépenses (exemple : N° de facture)</t>
        </r>
      </text>
    </comment>
    <comment ref="E59" authorId="0" shapeId="0" xr:uid="{92D0F102-6B9E-45DA-8F64-3C29F924F8FC}">
      <text>
        <r>
          <rPr>
            <sz val="9"/>
            <color indexed="81"/>
            <rFont val="Tahoma"/>
            <family val="2"/>
          </rPr>
          <t>Date figurant sur la pièce comptable (facture)</t>
        </r>
      </text>
    </comment>
    <comment ref="F59" authorId="0" shapeId="0" xr:uid="{A06895AC-D5F2-488D-94E2-869717C437FD}">
      <text>
        <r>
          <rPr>
            <sz val="9"/>
            <color indexed="81"/>
            <rFont val="Tahoma"/>
            <family val="2"/>
          </rPr>
          <t>date de débit sur le compte</t>
        </r>
      </text>
    </comment>
    <comment ref="J59" authorId="0" shapeId="0" xr:uid="{DBDB8F3E-69E0-47DE-8EDB-BB3A4FC999A3}">
      <text>
        <r>
          <rPr>
            <sz val="9"/>
            <color indexed="81"/>
            <rFont val="Tahoma"/>
            <family val="2"/>
          </rPr>
          <t>HT ou TTC, selon le régime TVA indiqué dans la convention</t>
        </r>
      </text>
    </comment>
    <comment ref="L59" authorId="0" shapeId="0" xr:uid="{C9BB4807-DCA8-44D3-852B-CB08CCF818F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9" authorId="0" shapeId="0" xr:uid="{BE5C5E43-A16D-4D73-B578-245326726980}">
      <text>
        <r>
          <rPr>
            <sz val="9"/>
            <color indexed="81"/>
            <rFont val="Tahoma"/>
            <family val="2"/>
          </rPr>
          <t>A renseigner obligatoirement si un montant non présenté est existant</t>
        </r>
      </text>
    </comment>
    <comment ref="N59" authorId="0" shapeId="0" xr:uid="{F277EA0A-B6E4-4034-ADAA-648F15670187}">
      <text>
        <r>
          <rPr>
            <sz val="9"/>
            <color indexed="81"/>
            <rFont val="Tahoma"/>
            <family val="2"/>
          </rPr>
          <t>Calculé automatiquement ; montant à vérifier</t>
        </r>
      </text>
    </comment>
    <comment ref="V59" authorId="0" shapeId="0" xr:uid="{F8276A0D-18B9-4E71-8654-8F1205D3F83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81" authorId="0" shapeId="0" xr:uid="{1CAC769F-9F3A-4378-857A-A475098C1071}">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82" authorId="0" shapeId="0" xr:uid="{C4B7C61D-4EC5-4898-AF6E-C9C4E3B69017}">
      <text>
        <r>
          <rPr>
            <sz val="9"/>
            <color indexed="81"/>
            <rFont val="Tahoma"/>
            <family val="2"/>
          </rPr>
          <t>Indiquer le nom du titulaire ou du sous-traitant, le cas échéant</t>
        </r>
      </text>
    </comment>
    <comment ref="D82" authorId="0" shapeId="0" xr:uid="{298D6349-83B1-4A1A-82B0-0C6F5742F9DA}">
      <text>
        <r>
          <rPr>
            <sz val="9"/>
            <color indexed="81"/>
            <rFont val="Tahoma"/>
            <family val="2"/>
          </rPr>
          <t>Référence interne de la dépenses (exemple : N° de facture)</t>
        </r>
      </text>
    </comment>
    <comment ref="E82" authorId="0" shapeId="0" xr:uid="{83E4ED5C-2464-44C2-AB27-B9C999E53A23}">
      <text>
        <r>
          <rPr>
            <sz val="9"/>
            <color indexed="81"/>
            <rFont val="Tahoma"/>
            <family val="2"/>
          </rPr>
          <t>Date figurant sur la pièce comptable (facture)</t>
        </r>
      </text>
    </comment>
    <comment ref="F82" authorId="0" shapeId="0" xr:uid="{1071025F-787B-4295-8D01-2B21CB221ED4}">
      <text>
        <r>
          <rPr>
            <sz val="9"/>
            <color indexed="81"/>
            <rFont val="Tahoma"/>
            <family val="2"/>
          </rPr>
          <t>date de débit sur le compte</t>
        </r>
      </text>
    </comment>
    <comment ref="J82" authorId="0" shapeId="0" xr:uid="{DBE379F6-4397-4D8E-ABDA-1421EF630B64}">
      <text>
        <r>
          <rPr>
            <sz val="9"/>
            <color indexed="81"/>
            <rFont val="Tahoma"/>
            <family val="2"/>
          </rPr>
          <t>HT ou TTC, selon le régime TVA indiqué dans la convention</t>
        </r>
      </text>
    </comment>
    <comment ref="L82" authorId="0" shapeId="0" xr:uid="{DFA080CB-113B-4BAF-B7B7-66888CEDED7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82" authorId="0" shapeId="0" xr:uid="{DD6D6685-6471-4CED-A15A-D7BE3618F6DF}">
      <text>
        <r>
          <rPr>
            <sz val="9"/>
            <color indexed="81"/>
            <rFont val="Tahoma"/>
            <family val="2"/>
          </rPr>
          <t>A renseigner obligatoirement si un montant non présenté est existant</t>
        </r>
      </text>
    </comment>
    <comment ref="N82" authorId="0" shapeId="0" xr:uid="{826A76B6-AC1B-4B49-8878-F6D0FE6AF6CE}">
      <text>
        <r>
          <rPr>
            <sz val="9"/>
            <color indexed="81"/>
            <rFont val="Tahoma"/>
            <family val="2"/>
          </rPr>
          <t>Calculé automatiquement ; montant à vérifier</t>
        </r>
      </text>
    </comment>
    <comment ref="V82" authorId="0" shapeId="0" xr:uid="{5E5F003D-BF67-4742-8925-33591CC88A0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04" authorId="0" shapeId="0" xr:uid="{E077554F-FD7B-4204-9032-E63AC7B6A38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05" authorId="0" shapeId="0" xr:uid="{332FDD40-8BF2-494A-8E61-2B92264C2D03}">
      <text>
        <r>
          <rPr>
            <sz val="9"/>
            <color indexed="81"/>
            <rFont val="Tahoma"/>
            <family val="2"/>
          </rPr>
          <t>Indiquer le nom du titulaire ou du sous-traitant, le cas échéant</t>
        </r>
      </text>
    </comment>
    <comment ref="D105" authorId="0" shapeId="0" xr:uid="{9D1ABB88-7020-4439-BC0F-3A6E8E1100F0}">
      <text>
        <r>
          <rPr>
            <sz val="9"/>
            <color indexed="81"/>
            <rFont val="Tahoma"/>
            <family val="2"/>
          </rPr>
          <t>Référence interne de la dépenses (exemple : N° de facture)</t>
        </r>
      </text>
    </comment>
    <comment ref="E105" authorId="0" shapeId="0" xr:uid="{CBED6C7A-D459-4A49-BB42-E838BCF4C34F}">
      <text>
        <r>
          <rPr>
            <sz val="9"/>
            <color indexed="81"/>
            <rFont val="Tahoma"/>
            <family val="2"/>
          </rPr>
          <t>Date figurant sur la pièce comptable (facture)</t>
        </r>
      </text>
    </comment>
    <comment ref="F105" authorId="0" shapeId="0" xr:uid="{850C60B3-71A2-4BA0-A074-BDAF66F95BD0}">
      <text>
        <r>
          <rPr>
            <sz val="9"/>
            <color indexed="81"/>
            <rFont val="Tahoma"/>
            <family val="2"/>
          </rPr>
          <t>date de débit sur le compte</t>
        </r>
      </text>
    </comment>
    <comment ref="J105" authorId="0" shapeId="0" xr:uid="{C993AE95-D9D3-4AB8-9492-1BB800384A9D}">
      <text>
        <r>
          <rPr>
            <sz val="9"/>
            <color indexed="81"/>
            <rFont val="Tahoma"/>
            <family val="2"/>
          </rPr>
          <t>HT ou TTC, selon le régime TVA indiqué dans la convention</t>
        </r>
      </text>
    </comment>
    <comment ref="L105" authorId="0" shapeId="0" xr:uid="{25911F88-61E6-46B2-B6A7-29DFF9ADF42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05" authorId="0" shapeId="0" xr:uid="{43896FEC-B7D6-470C-B9A2-317ECA4DAA9C}">
      <text>
        <r>
          <rPr>
            <sz val="9"/>
            <color indexed="81"/>
            <rFont val="Tahoma"/>
            <family val="2"/>
          </rPr>
          <t>A renseigner obligatoirement si un montant non présenté est existant</t>
        </r>
      </text>
    </comment>
    <comment ref="N105" authorId="0" shapeId="0" xr:uid="{91D09BE2-6DC6-4BEB-B8C7-BBDE00C7CF06}">
      <text>
        <r>
          <rPr>
            <sz val="9"/>
            <color indexed="81"/>
            <rFont val="Tahoma"/>
            <family val="2"/>
          </rPr>
          <t>Calculé automatiquement ; montant à vérifier</t>
        </r>
      </text>
    </comment>
    <comment ref="V105" authorId="0" shapeId="0" xr:uid="{87627A1F-3370-40CC-A5A3-43BC5EA34DBE}">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27" authorId="0" shapeId="0" xr:uid="{AE762A3C-9C3D-4B89-9A1B-215118683A3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28" authorId="0" shapeId="0" xr:uid="{9D85CFFF-F4F7-4293-847C-827BD31D0DD2}">
      <text>
        <r>
          <rPr>
            <sz val="9"/>
            <color indexed="81"/>
            <rFont val="Tahoma"/>
            <family val="2"/>
          </rPr>
          <t>Indiquer le nom du titulaire ou du sous-traitant, le cas échéant</t>
        </r>
      </text>
    </comment>
    <comment ref="D128" authorId="0" shapeId="0" xr:uid="{5F4D7357-3848-492A-88AA-5458D0A108D0}">
      <text>
        <r>
          <rPr>
            <sz val="9"/>
            <color indexed="81"/>
            <rFont val="Tahoma"/>
            <family val="2"/>
          </rPr>
          <t>Référence interne de la dépenses (exemple : N° de facture)</t>
        </r>
      </text>
    </comment>
    <comment ref="E128" authorId="0" shapeId="0" xr:uid="{76DC69E1-3847-4701-8321-58035DB3AF08}">
      <text>
        <r>
          <rPr>
            <sz val="9"/>
            <color indexed="81"/>
            <rFont val="Tahoma"/>
            <family val="2"/>
          </rPr>
          <t>Date figurant sur la pièce comptable (facture)</t>
        </r>
      </text>
    </comment>
    <comment ref="F128" authorId="0" shapeId="0" xr:uid="{8D43C57D-E4A0-4A06-ADBC-481E43A3C68C}">
      <text>
        <r>
          <rPr>
            <sz val="9"/>
            <color indexed="81"/>
            <rFont val="Tahoma"/>
            <family val="2"/>
          </rPr>
          <t>date de débit sur le compte</t>
        </r>
      </text>
    </comment>
    <comment ref="J128" authorId="0" shapeId="0" xr:uid="{93F85EE3-2E4B-4F7C-A960-939B4DA328CC}">
      <text>
        <r>
          <rPr>
            <sz val="9"/>
            <color indexed="81"/>
            <rFont val="Tahoma"/>
            <family val="2"/>
          </rPr>
          <t>HT ou TTC, selon le régime TVA indiqué dans la convention</t>
        </r>
      </text>
    </comment>
    <comment ref="L128" authorId="0" shapeId="0" xr:uid="{3040CB39-9221-4876-9BB3-37875773FFCE}">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28" authorId="0" shapeId="0" xr:uid="{3F3722D0-067C-4815-87D9-ED61D2D2FA55}">
      <text>
        <r>
          <rPr>
            <sz val="9"/>
            <color indexed="81"/>
            <rFont val="Tahoma"/>
            <family val="2"/>
          </rPr>
          <t>A renseigner obligatoirement si un montant non présenté est existant</t>
        </r>
      </text>
    </comment>
    <comment ref="N128" authorId="0" shapeId="0" xr:uid="{F0C6559B-2325-4ED1-9C08-24A2CD6465BE}">
      <text>
        <r>
          <rPr>
            <sz val="9"/>
            <color indexed="81"/>
            <rFont val="Tahoma"/>
            <family val="2"/>
          </rPr>
          <t>Calculé automatiquement ; montant à vérifier</t>
        </r>
      </text>
    </comment>
    <comment ref="V128" authorId="0" shapeId="0" xr:uid="{384E3EA7-1C1A-4578-92E1-5C75ACFD976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50" authorId="0" shapeId="0" xr:uid="{EA2A1FD3-314D-4E1A-BAAE-DAD1AC23A386}">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51" authorId="0" shapeId="0" xr:uid="{7F438E8B-171B-447F-B689-4A9A179AB8B1}">
      <text>
        <r>
          <rPr>
            <sz val="9"/>
            <color indexed="81"/>
            <rFont val="Tahoma"/>
            <family val="2"/>
          </rPr>
          <t>Indiquer le nom du titulaire ou du sous-traitant, le cas échéant</t>
        </r>
      </text>
    </comment>
    <comment ref="D151" authorId="0" shapeId="0" xr:uid="{81BE47FE-24C6-4FC4-8D47-E388D84C3DD3}">
      <text>
        <r>
          <rPr>
            <sz val="9"/>
            <color indexed="81"/>
            <rFont val="Tahoma"/>
            <family val="2"/>
          </rPr>
          <t>Référence interne de la dépenses (exemple : N° de facture)</t>
        </r>
      </text>
    </comment>
    <comment ref="E151" authorId="0" shapeId="0" xr:uid="{CB3E69EA-5CD4-4516-A2BA-DB5467B2A2CA}">
      <text>
        <r>
          <rPr>
            <sz val="9"/>
            <color indexed="81"/>
            <rFont val="Tahoma"/>
            <family val="2"/>
          </rPr>
          <t>Date figurant sur la pièce comptable (facture)</t>
        </r>
      </text>
    </comment>
    <comment ref="F151" authorId="0" shapeId="0" xr:uid="{7A85C7A7-7418-48FE-83ED-AB8D61361C49}">
      <text>
        <r>
          <rPr>
            <sz val="9"/>
            <color indexed="81"/>
            <rFont val="Tahoma"/>
            <family val="2"/>
          </rPr>
          <t>date de débit sur le compte</t>
        </r>
      </text>
    </comment>
    <comment ref="J151" authorId="0" shapeId="0" xr:uid="{073F6B50-1704-4DD4-B8FA-4C6563962735}">
      <text>
        <r>
          <rPr>
            <sz val="9"/>
            <color indexed="81"/>
            <rFont val="Tahoma"/>
            <family val="2"/>
          </rPr>
          <t>HT ou TTC, selon le régime TVA indiqué dans la convention</t>
        </r>
      </text>
    </comment>
    <comment ref="L151" authorId="0" shapeId="0" xr:uid="{00B6033A-D6B7-4C21-A9AD-C9FCC396338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51" authorId="0" shapeId="0" xr:uid="{4EF1EF3D-B510-4415-987D-E7968F640BE1}">
      <text>
        <r>
          <rPr>
            <sz val="9"/>
            <color indexed="81"/>
            <rFont val="Tahoma"/>
            <family val="2"/>
          </rPr>
          <t>A renseigner obligatoirement si un montant non présenté est existant</t>
        </r>
      </text>
    </comment>
    <comment ref="N151" authorId="0" shapeId="0" xr:uid="{39170776-EAD0-4FF4-8C4C-446F199289D5}">
      <text>
        <r>
          <rPr>
            <sz val="9"/>
            <color indexed="81"/>
            <rFont val="Tahoma"/>
            <family val="2"/>
          </rPr>
          <t>Calculé automatiquement ; montant à vérifier</t>
        </r>
      </text>
    </comment>
    <comment ref="V151" authorId="0" shapeId="0" xr:uid="{799FEC5E-B582-49FB-B3F3-ED7EA277D70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73" authorId="0" shapeId="0" xr:uid="{ECE2D4B8-A237-4A14-B748-FA44254AC05A}">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74" authorId="0" shapeId="0" xr:uid="{6AD4FF77-B314-4EE1-924D-A5AAAEDEF0BD}">
      <text>
        <r>
          <rPr>
            <sz val="9"/>
            <color indexed="81"/>
            <rFont val="Tahoma"/>
            <family val="2"/>
          </rPr>
          <t>Indiquer le nom du titulaire ou du sous-traitant, le cas échéant</t>
        </r>
      </text>
    </comment>
    <comment ref="D174" authorId="0" shapeId="0" xr:uid="{83459AFF-DA83-4502-A7D3-BA485E602B81}">
      <text>
        <r>
          <rPr>
            <sz val="9"/>
            <color indexed="81"/>
            <rFont val="Tahoma"/>
            <family val="2"/>
          </rPr>
          <t>Référence interne de la dépenses (exemple : N° de facture)</t>
        </r>
      </text>
    </comment>
    <comment ref="E174" authorId="0" shapeId="0" xr:uid="{C8F3C2CE-C1C5-4419-8C6F-EBCD67D027F1}">
      <text>
        <r>
          <rPr>
            <sz val="9"/>
            <color indexed="81"/>
            <rFont val="Tahoma"/>
            <family val="2"/>
          </rPr>
          <t>Date figurant sur la pièce comptable (facture)</t>
        </r>
      </text>
    </comment>
    <comment ref="F174" authorId="0" shapeId="0" xr:uid="{AA987D80-7D69-4427-9E2F-6FAEE1A33041}">
      <text>
        <r>
          <rPr>
            <sz val="9"/>
            <color indexed="81"/>
            <rFont val="Tahoma"/>
            <family val="2"/>
          </rPr>
          <t>date de débit sur le compte</t>
        </r>
      </text>
    </comment>
    <comment ref="J174" authorId="0" shapeId="0" xr:uid="{137CEEFB-63FC-4674-A04A-9246100A191A}">
      <text>
        <r>
          <rPr>
            <sz val="9"/>
            <color indexed="81"/>
            <rFont val="Tahoma"/>
            <family val="2"/>
          </rPr>
          <t>HT ou TTC, selon le régime TVA indiqué dans la convention</t>
        </r>
      </text>
    </comment>
    <comment ref="L174" authorId="0" shapeId="0" xr:uid="{29A1B0FA-8675-43D8-A5D9-F2AA35FAB9B0}">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74" authorId="0" shapeId="0" xr:uid="{C6C6B80B-C51D-4F8C-AB7B-BE9F5FB876D6}">
      <text>
        <r>
          <rPr>
            <sz val="9"/>
            <color indexed="81"/>
            <rFont val="Tahoma"/>
            <family val="2"/>
          </rPr>
          <t>A renseigner obligatoirement si un montant non présenté est existant</t>
        </r>
      </text>
    </comment>
    <comment ref="N174" authorId="0" shapeId="0" xr:uid="{B34123EB-5674-4D6C-B2D0-7CA6727A26B9}">
      <text>
        <r>
          <rPr>
            <sz val="9"/>
            <color indexed="81"/>
            <rFont val="Tahoma"/>
            <family val="2"/>
          </rPr>
          <t>Calculé automatiquement ; montant à vérifier</t>
        </r>
      </text>
    </comment>
    <comment ref="V174" authorId="0" shapeId="0" xr:uid="{3E601D78-61AA-4B01-9BFC-BCEEE804D89D}">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96" authorId="0" shapeId="0" xr:uid="{38CD4E43-239B-4604-8AAB-FED18E0A74CB}">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97" authorId="0" shapeId="0" xr:uid="{4AEAC8D1-453B-4639-853C-81535E212F39}">
      <text>
        <r>
          <rPr>
            <sz val="9"/>
            <color indexed="81"/>
            <rFont val="Tahoma"/>
            <family val="2"/>
          </rPr>
          <t>Indiquer le nom du titulaire ou du sous-traitant, le cas échéant</t>
        </r>
      </text>
    </comment>
    <comment ref="D197" authorId="0" shapeId="0" xr:uid="{51FCFD97-6BC1-4F4D-B275-CED380E8132C}">
      <text>
        <r>
          <rPr>
            <sz val="9"/>
            <color indexed="81"/>
            <rFont val="Tahoma"/>
            <family val="2"/>
          </rPr>
          <t>Référence interne de la dépenses (exemple : N° de facture)</t>
        </r>
      </text>
    </comment>
    <comment ref="E197" authorId="0" shapeId="0" xr:uid="{8BE34EEB-7F8C-4A95-8D75-B3C0B8C676E0}">
      <text>
        <r>
          <rPr>
            <sz val="9"/>
            <color indexed="81"/>
            <rFont val="Tahoma"/>
            <family val="2"/>
          </rPr>
          <t>Date figurant sur la pièce comptable (facture)</t>
        </r>
      </text>
    </comment>
    <comment ref="F197" authorId="0" shapeId="0" xr:uid="{F4C9ACCF-3625-4920-952A-6330574889B1}">
      <text>
        <r>
          <rPr>
            <sz val="9"/>
            <color indexed="81"/>
            <rFont val="Tahoma"/>
            <family val="2"/>
          </rPr>
          <t>date de débit sur le compte</t>
        </r>
      </text>
    </comment>
    <comment ref="J197" authorId="0" shapeId="0" xr:uid="{2499DBDB-FA33-461F-BE0C-9E6074812214}">
      <text>
        <r>
          <rPr>
            <sz val="9"/>
            <color indexed="81"/>
            <rFont val="Tahoma"/>
            <family val="2"/>
          </rPr>
          <t>HT ou TTC, selon le régime TVA indiqué dans la convention</t>
        </r>
      </text>
    </comment>
    <comment ref="L197" authorId="0" shapeId="0" xr:uid="{C902A375-1DA6-4997-8795-997297FB48C7}">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97" authorId="0" shapeId="0" xr:uid="{B28FFEA1-04A0-416C-8700-92AE9333DBFE}">
      <text>
        <r>
          <rPr>
            <sz val="9"/>
            <color indexed="81"/>
            <rFont val="Tahoma"/>
            <family val="2"/>
          </rPr>
          <t>A renseigner obligatoirement si un montant non présenté est existant</t>
        </r>
      </text>
    </comment>
    <comment ref="N197" authorId="0" shapeId="0" xr:uid="{F5968761-74EB-4087-BD3A-ED4D294AF495}">
      <text>
        <r>
          <rPr>
            <sz val="9"/>
            <color indexed="81"/>
            <rFont val="Tahoma"/>
            <family val="2"/>
          </rPr>
          <t>Calculé automatiquement ; montant à vérifier</t>
        </r>
      </text>
    </comment>
    <comment ref="V197" authorId="0" shapeId="0" xr:uid="{FE122F65-5FD0-4A12-A5AF-E9E3FAE80EB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219" authorId="0" shapeId="0" xr:uid="{5919A15E-22E6-411D-B993-253B443E86C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220" authorId="0" shapeId="0" xr:uid="{FDF5C019-5520-45FB-B84A-E9F640156A53}">
      <text>
        <r>
          <rPr>
            <sz val="9"/>
            <color indexed="81"/>
            <rFont val="Tahoma"/>
            <family val="2"/>
          </rPr>
          <t>Indiquer le nom du titulaire ou du sous-traitant, le cas échéant</t>
        </r>
      </text>
    </comment>
    <comment ref="D220" authorId="0" shapeId="0" xr:uid="{1AB856D2-7540-4B4B-B2A8-8F04B8B06AB8}">
      <text>
        <r>
          <rPr>
            <sz val="9"/>
            <color indexed="81"/>
            <rFont val="Tahoma"/>
            <family val="2"/>
          </rPr>
          <t>Référence interne de la dépenses (exemple : N° de facture)</t>
        </r>
      </text>
    </comment>
    <comment ref="E220" authorId="0" shapeId="0" xr:uid="{237DB2C8-C445-4B4B-8057-D51CBF3E971C}">
      <text>
        <r>
          <rPr>
            <sz val="9"/>
            <color indexed="81"/>
            <rFont val="Tahoma"/>
            <family val="2"/>
          </rPr>
          <t>Date figurant sur la pièce comptable (facture)</t>
        </r>
      </text>
    </comment>
    <comment ref="F220" authorId="0" shapeId="0" xr:uid="{326C0564-5424-47C9-BB37-CDD7D9BCC16C}">
      <text>
        <r>
          <rPr>
            <sz val="9"/>
            <color indexed="81"/>
            <rFont val="Tahoma"/>
            <family val="2"/>
          </rPr>
          <t>date de débit sur le compte</t>
        </r>
      </text>
    </comment>
    <comment ref="J220" authorId="0" shapeId="0" xr:uid="{6511EB62-0828-4D63-8153-B6483ED79585}">
      <text>
        <r>
          <rPr>
            <sz val="9"/>
            <color indexed="81"/>
            <rFont val="Tahoma"/>
            <family val="2"/>
          </rPr>
          <t>HT ou TTC, selon le régime TVA indiqué dans la convention</t>
        </r>
      </text>
    </comment>
    <comment ref="L220" authorId="0" shapeId="0" xr:uid="{2E3D9C07-A1CA-45C7-B8BB-AFF34280B58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220" authorId="0" shapeId="0" xr:uid="{B6A0A22E-7464-4E5B-8BC0-8808753C26D2}">
      <text>
        <r>
          <rPr>
            <sz val="9"/>
            <color indexed="81"/>
            <rFont val="Tahoma"/>
            <family val="2"/>
          </rPr>
          <t>A renseigner obligatoirement si un montant non présenté est existant</t>
        </r>
      </text>
    </comment>
    <comment ref="N220" authorId="0" shapeId="0" xr:uid="{30AF1113-E801-4E53-A527-5541930F885B}">
      <text>
        <r>
          <rPr>
            <sz val="9"/>
            <color indexed="81"/>
            <rFont val="Tahoma"/>
            <family val="2"/>
          </rPr>
          <t>Calculé automatiquement ; montant à vérifier</t>
        </r>
      </text>
    </comment>
    <comment ref="V220" authorId="0" shapeId="0" xr:uid="{9A77B378-0FD4-4983-B2E3-A12B59ADC8C2}">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242" authorId="0" shapeId="0" xr:uid="{27751A95-4C44-433B-A511-6ACD08B29AE4}">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243" authorId="0" shapeId="0" xr:uid="{0E367300-A67D-488E-9DCC-4B8F095AA244}">
      <text>
        <r>
          <rPr>
            <sz val="9"/>
            <color indexed="81"/>
            <rFont val="Tahoma"/>
            <family val="2"/>
          </rPr>
          <t>Indiquer le nom du titulaire ou du sous-traitant, le cas échéant</t>
        </r>
      </text>
    </comment>
    <comment ref="D243" authorId="0" shapeId="0" xr:uid="{ADA805AA-30B3-41C0-BE1A-07EBB45225BF}">
      <text>
        <r>
          <rPr>
            <sz val="9"/>
            <color indexed="81"/>
            <rFont val="Tahoma"/>
            <family val="2"/>
          </rPr>
          <t>Référence interne de la dépenses (exemple : N° de facture)</t>
        </r>
      </text>
    </comment>
    <comment ref="E243" authorId="0" shapeId="0" xr:uid="{FAF76A75-7A63-47B7-B41A-36CD78090828}">
      <text>
        <r>
          <rPr>
            <sz val="9"/>
            <color indexed="81"/>
            <rFont val="Tahoma"/>
            <family val="2"/>
          </rPr>
          <t>Date figurant sur la pièce comptable (facture)</t>
        </r>
      </text>
    </comment>
    <comment ref="F243" authorId="0" shapeId="0" xr:uid="{4614BD0B-E9C1-4AE3-BB1E-0745FB0872CD}">
      <text>
        <r>
          <rPr>
            <sz val="9"/>
            <color indexed="81"/>
            <rFont val="Tahoma"/>
            <family val="2"/>
          </rPr>
          <t>date de débit sur le compte</t>
        </r>
      </text>
    </comment>
    <comment ref="J243" authorId="0" shapeId="0" xr:uid="{71406634-33FE-489C-9AE3-445D8F89F86A}">
      <text>
        <r>
          <rPr>
            <sz val="9"/>
            <color indexed="81"/>
            <rFont val="Tahoma"/>
            <family val="2"/>
          </rPr>
          <t>HT ou TTC, selon le régime TVA indiqué dans la convention</t>
        </r>
      </text>
    </comment>
    <comment ref="L243" authorId="0" shapeId="0" xr:uid="{A7CC569D-BB24-4C92-A420-35B8FD8CE660}">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243" authorId="0" shapeId="0" xr:uid="{6688D2DF-F6F6-45B0-BEE2-96E521C7DE13}">
      <text>
        <r>
          <rPr>
            <sz val="9"/>
            <color indexed="81"/>
            <rFont val="Tahoma"/>
            <family val="2"/>
          </rPr>
          <t>A renseigner obligatoirement si un montant non présenté est existant</t>
        </r>
      </text>
    </comment>
    <comment ref="N243" authorId="0" shapeId="0" xr:uid="{BF233B2A-E00A-4A52-A5F1-D26D1F44DB0A}">
      <text>
        <r>
          <rPr>
            <sz val="9"/>
            <color indexed="81"/>
            <rFont val="Tahoma"/>
            <family val="2"/>
          </rPr>
          <t>Calculé automatiquement ; montant à vérifier</t>
        </r>
      </text>
    </comment>
    <comment ref="V243" authorId="0" shapeId="0" xr:uid="{D2C1893F-3692-46D4-A356-0BB88A8D7BAC}">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265" authorId="0" shapeId="0" xr:uid="{711CEE23-2DBC-43FE-8D4B-9392C175FABA}">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266" authorId="0" shapeId="0" xr:uid="{6A9B3FD0-95A2-47D3-B462-E5A11E0BF634}">
      <text>
        <r>
          <rPr>
            <sz val="9"/>
            <color indexed="81"/>
            <rFont val="Tahoma"/>
            <family val="2"/>
          </rPr>
          <t>Indiquer le nom du titulaire ou du sous-traitant, le cas échéant</t>
        </r>
      </text>
    </comment>
    <comment ref="D266" authorId="0" shapeId="0" xr:uid="{9F30EDE9-25A3-4255-9CA8-DD3A15B336D8}">
      <text>
        <r>
          <rPr>
            <sz val="9"/>
            <color indexed="81"/>
            <rFont val="Tahoma"/>
            <family val="2"/>
          </rPr>
          <t>Référence interne de la dépenses (exemple : N° de facture)</t>
        </r>
      </text>
    </comment>
    <comment ref="E266" authorId="0" shapeId="0" xr:uid="{8AA6E0C7-A837-4302-AA70-B1CEB9DB5C30}">
      <text>
        <r>
          <rPr>
            <sz val="9"/>
            <color indexed="81"/>
            <rFont val="Tahoma"/>
            <family val="2"/>
          </rPr>
          <t>Date figurant sur la pièce comptable (facture)</t>
        </r>
      </text>
    </comment>
    <comment ref="F266" authorId="0" shapeId="0" xr:uid="{FF8810E8-2B1C-4A57-9EEF-11A783B2389B}">
      <text>
        <r>
          <rPr>
            <sz val="9"/>
            <color indexed="81"/>
            <rFont val="Tahoma"/>
            <family val="2"/>
          </rPr>
          <t>date de débit sur le compte</t>
        </r>
      </text>
    </comment>
    <comment ref="J266" authorId="0" shapeId="0" xr:uid="{5784BB77-5B9B-42A0-8CA1-95A46CD11711}">
      <text>
        <r>
          <rPr>
            <sz val="9"/>
            <color indexed="81"/>
            <rFont val="Tahoma"/>
            <family val="2"/>
          </rPr>
          <t>HT ou TTC, selon le régime TVA indiqué dans la convention</t>
        </r>
      </text>
    </comment>
    <comment ref="L266" authorId="0" shapeId="0" xr:uid="{F399E003-70F7-4874-ABFA-25FC03A85B2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266" authorId="0" shapeId="0" xr:uid="{43281BE9-6B77-4717-A267-0F5BBD93A5D7}">
      <text>
        <r>
          <rPr>
            <sz val="9"/>
            <color indexed="81"/>
            <rFont val="Tahoma"/>
            <family val="2"/>
          </rPr>
          <t>A renseigner obligatoirement si un montant non présenté est existant</t>
        </r>
      </text>
    </comment>
    <comment ref="N266" authorId="0" shapeId="0" xr:uid="{305AB32D-51C1-467A-97A6-9ED3CA43AA08}">
      <text>
        <r>
          <rPr>
            <sz val="9"/>
            <color indexed="81"/>
            <rFont val="Tahoma"/>
            <family val="2"/>
          </rPr>
          <t>Calculé automatiquement ; montant à vérifier</t>
        </r>
      </text>
    </comment>
    <comment ref="V266" authorId="0" shapeId="0" xr:uid="{909CB382-4A5B-4115-9F7C-BF64EEF56947}">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288" authorId="0" shapeId="0" xr:uid="{396C6D3C-5EF6-4C8A-998C-8EF13EDAF1CA}">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289" authorId="0" shapeId="0" xr:uid="{435EA3BF-1CFD-4E40-889B-2825945223CF}">
      <text>
        <r>
          <rPr>
            <sz val="9"/>
            <color indexed="81"/>
            <rFont val="Tahoma"/>
            <family val="2"/>
          </rPr>
          <t>Indiquer le nom du titulaire ou du sous-traitant, le cas échéant</t>
        </r>
      </text>
    </comment>
    <comment ref="D289" authorId="0" shapeId="0" xr:uid="{C2B12B98-B686-4A16-9D3A-438A983E36FE}">
      <text>
        <r>
          <rPr>
            <sz val="9"/>
            <color indexed="81"/>
            <rFont val="Tahoma"/>
            <family val="2"/>
          </rPr>
          <t>Référence interne de la dépenses (exemple : N° de facture)</t>
        </r>
      </text>
    </comment>
    <comment ref="E289" authorId="0" shapeId="0" xr:uid="{5D19EA85-2CEE-4D40-9635-D216F8092356}">
      <text>
        <r>
          <rPr>
            <sz val="9"/>
            <color indexed="81"/>
            <rFont val="Tahoma"/>
            <family val="2"/>
          </rPr>
          <t>Date figurant sur la pièce comptable (facture)</t>
        </r>
      </text>
    </comment>
    <comment ref="F289" authorId="0" shapeId="0" xr:uid="{5210492E-0413-4CDA-9A49-54358D8332E9}">
      <text>
        <r>
          <rPr>
            <sz val="9"/>
            <color indexed="81"/>
            <rFont val="Tahoma"/>
            <family val="2"/>
          </rPr>
          <t>date de débit sur le compte</t>
        </r>
      </text>
    </comment>
    <comment ref="J289" authorId="0" shapeId="0" xr:uid="{89F92CD5-2BBC-441A-8E66-5710BDB3C395}">
      <text>
        <r>
          <rPr>
            <sz val="9"/>
            <color indexed="81"/>
            <rFont val="Tahoma"/>
            <family val="2"/>
          </rPr>
          <t>HT ou TTC, selon le régime TVA indiqué dans la convention</t>
        </r>
      </text>
    </comment>
    <comment ref="L289" authorId="0" shapeId="0" xr:uid="{435F418B-FE24-4435-9A9D-B51ACC5B6E0E}">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289" authorId="0" shapeId="0" xr:uid="{2A76EC15-052F-4F74-8270-25DA68AB0EBB}">
      <text>
        <r>
          <rPr>
            <sz val="9"/>
            <color indexed="81"/>
            <rFont val="Tahoma"/>
            <family val="2"/>
          </rPr>
          <t>A renseigner obligatoirement si un montant non présenté est existant</t>
        </r>
      </text>
    </comment>
    <comment ref="N289" authorId="0" shapeId="0" xr:uid="{76A7BAF6-1F21-4B6B-A679-FF1F88FEAC46}">
      <text>
        <r>
          <rPr>
            <sz val="9"/>
            <color indexed="81"/>
            <rFont val="Tahoma"/>
            <family val="2"/>
          </rPr>
          <t>Calculé automatiquement ; montant à vérifier</t>
        </r>
      </text>
    </comment>
    <comment ref="V289" authorId="0" shapeId="0" xr:uid="{45A0ADFD-036A-443D-9A06-E980693A71B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11" authorId="0" shapeId="0" xr:uid="{6A16E27F-2F9E-41A7-986D-DB3A33A79625}">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12" authorId="0" shapeId="0" xr:uid="{28EBD260-E783-43CF-A30B-B06E0E5A41BE}">
      <text>
        <r>
          <rPr>
            <sz val="9"/>
            <color indexed="81"/>
            <rFont val="Tahoma"/>
            <family val="2"/>
          </rPr>
          <t>Indiquer le nom du titulaire ou du sous-traitant, le cas échéant</t>
        </r>
      </text>
    </comment>
    <comment ref="D312" authorId="0" shapeId="0" xr:uid="{B519AB0D-EBA4-418E-BAFD-F6E52EF74AF9}">
      <text>
        <r>
          <rPr>
            <sz val="9"/>
            <color indexed="81"/>
            <rFont val="Tahoma"/>
            <family val="2"/>
          </rPr>
          <t>Référence interne de la dépenses (exemple : N° de facture)</t>
        </r>
      </text>
    </comment>
    <comment ref="E312" authorId="0" shapeId="0" xr:uid="{7D9FFC33-1487-4A01-9558-790FE75EF98D}">
      <text>
        <r>
          <rPr>
            <sz val="9"/>
            <color indexed="81"/>
            <rFont val="Tahoma"/>
            <family val="2"/>
          </rPr>
          <t>Date figurant sur la pièce comptable (facture)</t>
        </r>
      </text>
    </comment>
    <comment ref="F312" authorId="0" shapeId="0" xr:uid="{FEB51AE1-5AEF-4E9E-8D6F-75E5B0228A69}">
      <text>
        <r>
          <rPr>
            <sz val="9"/>
            <color indexed="81"/>
            <rFont val="Tahoma"/>
            <family val="2"/>
          </rPr>
          <t>date de débit sur le compte</t>
        </r>
      </text>
    </comment>
    <comment ref="J312" authorId="0" shapeId="0" xr:uid="{C9524E56-09BE-442A-88A6-A1CD4AA02CF7}">
      <text>
        <r>
          <rPr>
            <sz val="9"/>
            <color indexed="81"/>
            <rFont val="Tahoma"/>
            <family val="2"/>
          </rPr>
          <t>HT ou TTC, selon le régime TVA indiqué dans la convention</t>
        </r>
      </text>
    </comment>
    <comment ref="L312" authorId="0" shapeId="0" xr:uid="{BF0FD6C5-5AAC-429B-97F5-5F768CD45DF9}">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12" authorId="0" shapeId="0" xr:uid="{8CCC8D5F-9CE5-42CD-88BE-5A66A5738C39}">
      <text>
        <r>
          <rPr>
            <sz val="9"/>
            <color indexed="81"/>
            <rFont val="Tahoma"/>
            <family val="2"/>
          </rPr>
          <t>A renseigner obligatoirement si un montant non présenté est existant</t>
        </r>
      </text>
    </comment>
    <comment ref="N312" authorId="0" shapeId="0" xr:uid="{ABA4A1AD-FC55-45EB-B150-69ED1DEFF3A9}">
      <text>
        <r>
          <rPr>
            <sz val="9"/>
            <color indexed="81"/>
            <rFont val="Tahoma"/>
            <family val="2"/>
          </rPr>
          <t>Calculé automatiquement ; montant à vérifier</t>
        </r>
      </text>
    </comment>
    <comment ref="V312" authorId="0" shapeId="0" xr:uid="{042EC332-E58C-4DE3-82B2-BB0545E02AEB}">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34" authorId="0" shapeId="0" xr:uid="{9B102A06-32DE-409E-8B4C-ADB109F7F9E3}">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35" authorId="0" shapeId="0" xr:uid="{1D5D2645-C2C3-4AEA-8DA4-C0CFBAA3BF6A}">
      <text>
        <r>
          <rPr>
            <sz val="9"/>
            <color indexed="81"/>
            <rFont val="Tahoma"/>
            <family val="2"/>
          </rPr>
          <t>Indiquer le nom du titulaire ou du sous-traitant, le cas échéant</t>
        </r>
      </text>
    </comment>
    <comment ref="D335" authorId="0" shapeId="0" xr:uid="{4749BDEF-A4D7-417E-9A41-6D526AE65DE6}">
      <text>
        <r>
          <rPr>
            <sz val="9"/>
            <color indexed="81"/>
            <rFont val="Tahoma"/>
            <family val="2"/>
          </rPr>
          <t>Référence interne de la dépenses (exemple : N° de facture)</t>
        </r>
      </text>
    </comment>
    <comment ref="E335" authorId="0" shapeId="0" xr:uid="{E5B59A21-FC9A-4857-96A9-FB70C8D591F2}">
      <text>
        <r>
          <rPr>
            <sz val="9"/>
            <color indexed="81"/>
            <rFont val="Tahoma"/>
            <family val="2"/>
          </rPr>
          <t>Date figurant sur la pièce comptable (facture)</t>
        </r>
      </text>
    </comment>
    <comment ref="F335" authorId="0" shapeId="0" xr:uid="{3AC32E03-AA9A-48ED-BBCD-830D5B103EE4}">
      <text>
        <r>
          <rPr>
            <sz val="9"/>
            <color indexed="81"/>
            <rFont val="Tahoma"/>
            <family val="2"/>
          </rPr>
          <t>date de débit sur le compte</t>
        </r>
      </text>
    </comment>
    <comment ref="J335" authorId="0" shapeId="0" xr:uid="{75ECF4B0-E401-4643-87BD-615C5D037DED}">
      <text>
        <r>
          <rPr>
            <sz val="9"/>
            <color indexed="81"/>
            <rFont val="Tahoma"/>
            <family val="2"/>
          </rPr>
          <t>HT ou TTC, selon le régime TVA indiqué dans la convention</t>
        </r>
      </text>
    </comment>
    <comment ref="L335" authorId="0" shapeId="0" xr:uid="{9F7F8C8C-6715-4ADD-B83D-6136D21370D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35" authorId="0" shapeId="0" xr:uid="{EC38B223-82D3-4D99-834B-EB2899937E7C}">
      <text>
        <r>
          <rPr>
            <sz val="9"/>
            <color indexed="81"/>
            <rFont val="Tahoma"/>
            <family val="2"/>
          </rPr>
          <t>A renseigner obligatoirement si un montant non présenté est existant</t>
        </r>
      </text>
    </comment>
    <comment ref="N335" authorId="0" shapeId="0" xr:uid="{F24AE0CB-DBC2-4CC4-AB5D-6500BE39C16A}">
      <text>
        <r>
          <rPr>
            <sz val="9"/>
            <color indexed="81"/>
            <rFont val="Tahoma"/>
            <family val="2"/>
          </rPr>
          <t>Calculé automatiquement ; montant à vérifier</t>
        </r>
      </text>
    </comment>
    <comment ref="V335" authorId="0" shapeId="0" xr:uid="{60109191-1A4F-47E5-8544-28BA74F8A3D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57" authorId="0" shapeId="0" xr:uid="{22F57C31-F844-4B53-93B0-0732208986B1}">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58" authorId="0" shapeId="0" xr:uid="{ED816A59-7AB9-4C34-8AB7-A93DB56D3DF6}">
      <text>
        <r>
          <rPr>
            <sz val="9"/>
            <color indexed="81"/>
            <rFont val="Tahoma"/>
            <family val="2"/>
          </rPr>
          <t>Indiquer le nom du titulaire ou du sous-traitant, le cas échéant</t>
        </r>
      </text>
    </comment>
    <comment ref="D358" authorId="0" shapeId="0" xr:uid="{9F35D9D6-C978-4B60-88F2-FE1074EB290E}">
      <text>
        <r>
          <rPr>
            <sz val="9"/>
            <color indexed="81"/>
            <rFont val="Tahoma"/>
            <family val="2"/>
          </rPr>
          <t>Référence interne de la dépenses (exemple : N° de facture)</t>
        </r>
      </text>
    </comment>
    <comment ref="E358" authorId="0" shapeId="0" xr:uid="{C0BF0965-5631-4E2D-80B3-B548F8349B2E}">
      <text>
        <r>
          <rPr>
            <sz val="9"/>
            <color indexed="81"/>
            <rFont val="Tahoma"/>
            <family val="2"/>
          </rPr>
          <t>Date figurant sur la pièce comptable (facture)</t>
        </r>
      </text>
    </comment>
    <comment ref="F358" authorId="0" shapeId="0" xr:uid="{FFA59726-1E72-486C-8A76-23957011616F}">
      <text>
        <r>
          <rPr>
            <sz val="9"/>
            <color indexed="81"/>
            <rFont val="Tahoma"/>
            <family val="2"/>
          </rPr>
          <t>date de débit sur le compte</t>
        </r>
      </text>
    </comment>
    <comment ref="J358" authorId="0" shapeId="0" xr:uid="{36A083A8-A50B-40AB-9E83-52418BB0CBB8}">
      <text>
        <r>
          <rPr>
            <sz val="9"/>
            <color indexed="81"/>
            <rFont val="Tahoma"/>
            <family val="2"/>
          </rPr>
          <t>HT ou TTC, selon le régime TVA indiqué dans la convention</t>
        </r>
      </text>
    </comment>
    <comment ref="L358" authorId="0" shapeId="0" xr:uid="{51A7F341-6675-436B-A320-47A69CD268DA}">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58" authorId="0" shapeId="0" xr:uid="{7ECE83BD-1E34-4FB5-845A-DC96414464B7}">
      <text>
        <r>
          <rPr>
            <sz val="9"/>
            <color indexed="81"/>
            <rFont val="Tahoma"/>
            <family val="2"/>
          </rPr>
          <t>A renseigner obligatoirement si un montant non présenté est existant</t>
        </r>
      </text>
    </comment>
    <comment ref="N358" authorId="0" shapeId="0" xr:uid="{B4FBAD9A-A0D9-428A-8135-DF91ECE30B97}">
      <text>
        <r>
          <rPr>
            <sz val="9"/>
            <color indexed="81"/>
            <rFont val="Tahoma"/>
            <family val="2"/>
          </rPr>
          <t>Calculé automatiquement ; montant à vérifier</t>
        </r>
      </text>
    </comment>
    <comment ref="V358" authorId="0" shapeId="0" xr:uid="{6DD2393E-0F2A-4E8C-BB77-BAEBE3FD6DE9}">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80" authorId="0" shapeId="0" xr:uid="{2B1A6231-8892-49A1-B9F7-616D23A7612A}">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81" authorId="0" shapeId="0" xr:uid="{669DCF96-582A-48AC-B114-2CBBE526913A}">
      <text>
        <r>
          <rPr>
            <sz val="9"/>
            <color indexed="81"/>
            <rFont val="Tahoma"/>
            <family val="2"/>
          </rPr>
          <t>Indiquer le nom du titulaire ou du sous-traitant, le cas échéant</t>
        </r>
      </text>
    </comment>
    <comment ref="D381" authorId="0" shapeId="0" xr:uid="{8F499DDB-BAD0-42CF-AF40-1BBE7ECCCCC1}">
      <text>
        <r>
          <rPr>
            <sz val="9"/>
            <color indexed="81"/>
            <rFont val="Tahoma"/>
            <family val="2"/>
          </rPr>
          <t>Référence interne de la dépenses (exemple : N° de facture)</t>
        </r>
      </text>
    </comment>
    <comment ref="E381" authorId="0" shapeId="0" xr:uid="{D36B81EF-4480-40C2-A2E8-FB44A195FDE7}">
      <text>
        <r>
          <rPr>
            <sz val="9"/>
            <color indexed="81"/>
            <rFont val="Tahoma"/>
            <family val="2"/>
          </rPr>
          <t>Date figurant sur la pièce comptable (facture)</t>
        </r>
      </text>
    </comment>
    <comment ref="F381" authorId="0" shapeId="0" xr:uid="{A9090652-FF4C-4DA1-862B-DCCF456A4A26}">
      <text>
        <r>
          <rPr>
            <sz val="9"/>
            <color indexed="81"/>
            <rFont val="Tahoma"/>
            <family val="2"/>
          </rPr>
          <t>date de débit sur le compte</t>
        </r>
      </text>
    </comment>
    <comment ref="J381" authorId="0" shapeId="0" xr:uid="{88DF9AA7-C5D8-4DA5-B7D8-A4B65704B944}">
      <text>
        <r>
          <rPr>
            <sz val="9"/>
            <color indexed="81"/>
            <rFont val="Tahoma"/>
            <family val="2"/>
          </rPr>
          <t>HT ou TTC, selon le régime TVA indiqué dans la convention</t>
        </r>
      </text>
    </comment>
    <comment ref="L381" authorId="0" shapeId="0" xr:uid="{9BA4FF00-FA79-471E-94F0-B65A17C67AC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81" authorId="0" shapeId="0" xr:uid="{EFC6FB36-1E33-44AE-9F04-651893A41303}">
      <text>
        <r>
          <rPr>
            <sz val="9"/>
            <color indexed="81"/>
            <rFont val="Tahoma"/>
            <family val="2"/>
          </rPr>
          <t>A renseigner obligatoirement si un montant non présenté est existant</t>
        </r>
      </text>
    </comment>
    <comment ref="N381" authorId="0" shapeId="0" xr:uid="{7CAE4EE6-BD5C-4DDA-BCFA-5D4EC6B7D0BE}">
      <text>
        <r>
          <rPr>
            <sz val="9"/>
            <color indexed="81"/>
            <rFont val="Tahoma"/>
            <family val="2"/>
          </rPr>
          <t>Calculé automatiquement ; montant à vérifier</t>
        </r>
      </text>
    </comment>
    <comment ref="V381" authorId="0" shapeId="0" xr:uid="{BEDE4DC9-3B8D-46DA-80AD-C82F60C30A9F}">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03" authorId="0" shapeId="0" xr:uid="{B402CDE3-4F75-4D50-AB2B-7A4D729AF333}">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04" authorId="0" shapeId="0" xr:uid="{56838F8C-071A-434A-A161-74D108993721}">
      <text>
        <r>
          <rPr>
            <sz val="9"/>
            <color indexed="81"/>
            <rFont val="Tahoma"/>
            <family val="2"/>
          </rPr>
          <t>Indiquer le nom du titulaire ou du sous-traitant, le cas échéant</t>
        </r>
      </text>
    </comment>
    <comment ref="D404" authorId="0" shapeId="0" xr:uid="{513F4EF0-8AEE-40D1-A058-31F7F34FCF74}">
      <text>
        <r>
          <rPr>
            <sz val="9"/>
            <color indexed="81"/>
            <rFont val="Tahoma"/>
            <family val="2"/>
          </rPr>
          <t>Référence interne de la dépenses (exemple : N° de facture)</t>
        </r>
      </text>
    </comment>
    <comment ref="E404" authorId="0" shapeId="0" xr:uid="{98990F5D-FEA9-4EBC-B747-CEE063485D50}">
      <text>
        <r>
          <rPr>
            <sz val="9"/>
            <color indexed="81"/>
            <rFont val="Tahoma"/>
            <family val="2"/>
          </rPr>
          <t>Date figurant sur la pièce comptable (facture)</t>
        </r>
      </text>
    </comment>
    <comment ref="F404" authorId="0" shapeId="0" xr:uid="{F83860DB-E284-4486-A053-AC94249CA657}">
      <text>
        <r>
          <rPr>
            <sz val="9"/>
            <color indexed="81"/>
            <rFont val="Tahoma"/>
            <family val="2"/>
          </rPr>
          <t>date de débit sur le compte</t>
        </r>
      </text>
    </comment>
    <comment ref="J404" authorId="0" shapeId="0" xr:uid="{378ECE3F-27FF-42FB-B0FC-6B568E891889}">
      <text>
        <r>
          <rPr>
            <sz val="9"/>
            <color indexed="81"/>
            <rFont val="Tahoma"/>
            <family val="2"/>
          </rPr>
          <t>HT ou TTC, selon le régime TVA indiqué dans la convention</t>
        </r>
      </text>
    </comment>
    <comment ref="L404" authorId="0" shapeId="0" xr:uid="{3F87B132-E353-4581-ABD6-7F6334256F9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04" authorId="0" shapeId="0" xr:uid="{6F8C8A5C-E97A-440B-999D-77BD00DD0A87}">
      <text>
        <r>
          <rPr>
            <sz val="9"/>
            <color indexed="81"/>
            <rFont val="Tahoma"/>
            <family val="2"/>
          </rPr>
          <t>A renseigner obligatoirement si un montant non présenté est existant</t>
        </r>
      </text>
    </comment>
    <comment ref="N404" authorId="0" shapeId="0" xr:uid="{82F15660-71AB-4B74-AAC7-056451FBDC22}">
      <text>
        <r>
          <rPr>
            <sz val="9"/>
            <color indexed="81"/>
            <rFont val="Tahoma"/>
            <family val="2"/>
          </rPr>
          <t>Calculé automatiquement ; montant à vérifier</t>
        </r>
      </text>
    </comment>
    <comment ref="V404" authorId="0" shapeId="0" xr:uid="{73AAABE9-4D33-4CAC-9729-6272E19EB64C}">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26" authorId="0" shapeId="0" xr:uid="{D73CE310-6CFC-454D-BA2B-1C58E68A4545}">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27" authorId="0" shapeId="0" xr:uid="{7AA28154-265B-494A-AAE7-4F523541653D}">
      <text>
        <r>
          <rPr>
            <sz val="9"/>
            <color indexed="81"/>
            <rFont val="Tahoma"/>
            <family val="2"/>
          </rPr>
          <t>Indiquer le nom du titulaire ou du sous-traitant, le cas échéant</t>
        </r>
      </text>
    </comment>
    <comment ref="D427" authorId="0" shapeId="0" xr:uid="{760E0795-DE42-44B9-85E9-4938D5CC37B4}">
      <text>
        <r>
          <rPr>
            <sz val="9"/>
            <color indexed="81"/>
            <rFont val="Tahoma"/>
            <family val="2"/>
          </rPr>
          <t>Référence interne de la dépenses (exemple : N° de facture)</t>
        </r>
      </text>
    </comment>
    <comment ref="E427" authorId="0" shapeId="0" xr:uid="{E2E1CB69-3389-42B7-8037-61BC04E84B9F}">
      <text>
        <r>
          <rPr>
            <sz val="9"/>
            <color indexed="81"/>
            <rFont val="Tahoma"/>
            <family val="2"/>
          </rPr>
          <t>Date figurant sur la pièce comptable (facture)</t>
        </r>
      </text>
    </comment>
    <comment ref="F427" authorId="0" shapeId="0" xr:uid="{11852067-4E35-40C0-A7CE-082B66B494B9}">
      <text>
        <r>
          <rPr>
            <sz val="9"/>
            <color indexed="81"/>
            <rFont val="Tahoma"/>
            <family val="2"/>
          </rPr>
          <t>date de débit sur le compte</t>
        </r>
      </text>
    </comment>
    <comment ref="J427" authorId="0" shapeId="0" xr:uid="{5085318A-2D7C-49A1-9049-02D9518E6AB3}">
      <text>
        <r>
          <rPr>
            <sz val="9"/>
            <color indexed="81"/>
            <rFont val="Tahoma"/>
            <family val="2"/>
          </rPr>
          <t>HT ou TTC, selon le régime TVA indiqué dans la convention</t>
        </r>
      </text>
    </comment>
    <comment ref="L427" authorId="0" shapeId="0" xr:uid="{9BC97135-AE68-40C3-A462-3171CE37151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27" authorId="0" shapeId="0" xr:uid="{F3CD2498-EE72-4EEC-87C9-F81AADEDDEB9}">
      <text>
        <r>
          <rPr>
            <sz val="9"/>
            <color indexed="81"/>
            <rFont val="Tahoma"/>
            <family val="2"/>
          </rPr>
          <t>A renseigner obligatoirement si un montant non présenté est existant</t>
        </r>
      </text>
    </comment>
    <comment ref="N427" authorId="0" shapeId="0" xr:uid="{F419B600-BD83-4657-A9DF-76BE63E34D30}">
      <text>
        <r>
          <rPr>
            <sz val="9"/>
            <color indexed="81"/>
            <rFont val="Tahoma"/>
            <family val="2"/>
          </rPr>
          <t>Calculé automatiquement ; montant à vérifier</t>
        </r>
      </text>
    </comment>
    <comment ref="V427" authorId="0" shapeId="0" xr:uid="{FF7E53DB-1C45-4005-A5C0-36BE69EDB58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49" authorId="0" shapeId="0" xr:uid="{CEB736DC-CE67-48D9-A0B0-176B4DED4184}">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50" authorId="0" shapeId="0" xr:uid="{63FB3A03-A088-4A88-BBE5-C78150CA268D}">
      <text>
        <r>
          <rPr>
            <sz val="9"/>
            <color indexed="81"/>
            <rFont val="Tahoma"/>
            <family val="2"/>
          </rPr>
          <t>Indiquer le nom du titulaire ou du sous-traitant, le cas échéant</t>
        </r>
      </text>
    </comment>
    <comment ref="D450" authorId="0" shapeId="0" xr:uid="{04F6D723-2554-4364-800D-B122CBDBD4F4}">
      <text>
        <r>
          <rPr>
            <sz val="9"/>
            <color indexed="81"/>
            <rFont val="Tahoma"/>
            <family val="2"/>
          </rPr>
          <t>Référence interne de la dépenses (exemple : N° de facture)</t>
        </r>
      </text>
    </comment>
    <comment ref="E450" authorId="0" shapeId="0" xr:uid="{1A3B516D-070F-4093-AD31-71799528C2AF}">
      <text>
        <r>
          <rPr>
            <sz val="9"/>
            <color indexed="81"/>
            <rFont val="Tahoma"/>
            <family val="2"/>
          </rPr>
          <t>Date figurant sur la pièce comptable (facture)</t>
        </r>
      </text>
    </comment>
    <comment ref="F450" authorId="0" shapeId="0" xr:uid="{1587BB51-D34B-467C-995C-18B48D606337}">
      <text>
        <r>
          <rPr>
            <sz val="9"/>
            <color indexed="81"/>
            <rFont val="Tahoma"/>
            <family val="2"/>
          </rPr>
          <t>date de débit sur le compte</t>
        </r>
      </text>
    </comment>
    <comment ref="J450" authorId="0" shapeId="0" xr:uid="{A4F0DAA5-2400-435A-BEBB-2DC4C8D7CF56}">
      <text>
        <r>
          <rPr>
            <sz val="9"/>
            <color indexed="81"/>
            <rFont val="Tahoma"/>
            <family val="2"/>
          </rPr>
          <t>HT ou TTC, selon le régime TVA indiqué dans la convention</t>
        </r>
      </text>
    </comment>
    <comment ref="L450" authorId="0" shapeId="0" xr:uid="{040D90D8-3954-4B9B-8F3A-C7A926BE35A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50" authorId="0" shapeId="0" xr:uid="{89ADC86A-EC89-4ACF-B441-32E229AE3A59}">
      <text>
        <r>
          <rPr>
            <sz val="9"/>
            <color indexed="81"/>
            <rFont val="Tahoma"/>
            <family val="2"/>
          </rPr>
          <t>A renseigner obligatoirement si un montant non présenté est existant</t>
        </r>
      </text>
    </comment>
    <comment ref="N450" authorId="0" shapeId="0" xr:uid="{DCAB68C2-B0BA-4E7F-9D57-7C4CC5887C8D}">
      <text>
        <r>
          <rPr>
            <sz val="9"/>
            <color indexed="81"/>
            <rFont val="Tahoma"/>
            <family val="2"/>
          </rPr>
          <t>Calculé automatiquement ; montant à vérifier</t>
        </r>
      </text>
    </comment>
    <comment ref="V450" authorId="0" shapeId="0" xr:uid="{5E1EE142-D297-4A33-9F2A-89DFAD4DE5A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72" authorId="0" shapeId="0" xr:uid="{921E906E-5A19-4B7D-BC00-0CE1A3818BCE}">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73" authorId="0" shapeId="0" xr:uid="{AB4531AC-8727-45C8-BEDD-56797B651672}">
      <text>
        <r>
          <rPr>
            <sz val="9"/>
            <color indexed="81"/>
            <rFont val="Tahoma"/>
            <family val="2"/>
          </rPr>
          <t>Indiquer le nom du titulaire ou du sous-traitant, le cas échéant</t>
        </r>
      </text>
    </comment>
    <comment ref="D473" authorId="0" shapeId="0" xr:uid="{375A8811-1C57-4516-B43C-5880E700EA48}">
      <text>
        <r>
          <rPr>
            <sz val="9"/>
            <color indexed="81"/>
            <rFont val="Tahoma"/>
            <family val="2"/>
          </rPr>
          <t>Référence interne de la dépenses (exemple : N° de facture)</t>
        </r>
      </text>
    </comment>
    <comment ref="E473" authorId="0" shapeId="0" xr:uid="{8F57A43F-3C90-499A-81E6-B21F3C8D1606}">
      <text>
        <r>
          <rPr>
            <sz val="9"/>
            <color indexed="81"/>
            <rFont val="Tahoma"/>
            <family val="2"/>
          </rPr>
          <t>Date figurant sur la pièce comptable (facture)</t>
        </r>
      </text>
    </comment>
    <comment ref="F473" authorId="0" shapeId="0" xr:uid="{7CAD4576-3FC8-4F96-9837-64D388D048C3}">
      <text>
        <r>
          <rPr>
            <sz val="9"/>
            <color indexed="81"/>
            <rFont val="Tahoma"/>
            <family val="2"/>
          </rPr>
          <t>date de débit sur le compte</t>
        </r>
      </text>
    </comment>
    <comment ref="J473" authorId="0" shapeId="0" xr:uid="{CC64B04A-C877-4B86-930B-6CFC0349D0D1}">
      <text>
        <r>
          <rPr>
            <sz val="9"/>
            <color indexed="81"/>
            <rFont val="Tahoma"/>
            <family val="2"/>
          </rPr>
          <t>HT ou TTC, selon le régime TVA indiqué dans la convention</t>
        </r>
      </text>
    </comment>
    <comment ref="L473" authorId="0" shapeId="0" xr:uid="{E293468C-30B8-4998-A43F-DA57EEED0234}">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73" authorId="0" shapeId="0" xr:uid="{915CDE16-E333-4576-B6B6-EE0F95EF3A66}">
      <text>
        <r>
          <rPr>
            <sz val="9"/>
            <color indexed="81"/>
            <rFont val="Tahoma"/>
            <family val="2"/>
          </rPr>
          <t>A renseigner obligatoirement si un montant non présenté est existant</t>
        </r>
      </text>
    </comment>
    <comment ref="N473" authorId="0" shapeId="0" xr:uid="{F4E64358-B133-49BA-9939-E772C3BE8F10}">
      <text>
        <r>
          <rPr>
            <sz val="9"/>
            <color indexed="81"/>
            <rFont val="Tahoma"/>
            <family val="2"/>
          </rPr>
          <t>Calculé automatiquement ; montant à vérifier</t>
        </r>
      </text>
    </comment>
    <comment ref="V473" authorId="0" shapeId="0" xr:uid="{1F1C9CE4-6C85-4A9D-92BF-B35BADD54FBE}">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496" authorId="0" shapeId="0" xr:uid="{F563A4B1-A179-4AB0-8A41-EB623BFED487}">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497" authorId="0" shapeId="0" xr:uid="{69807A25-3B8B-4904-954F-83B720B04D19}">
      <text>
        <r>
          <rPr>
            <sz val="9"/>
            <color indexed="81"/>
            <rFont val="Tahoma"/>
            <family val="2"/>
          </rPr>
          <t>Indiquer le nom du titulaire ou du sous-traitant, le cas échéant</t>
        </r>
      </text>
    </comment>
    <comment ref="D497" authorId="0" shapeId="0" xr:uid="{F8421E14-06AA-46B7-93C5-EC6EF86ADE66}">
      <text>
        <r>
          <rPr>
            <sz val="9"/>
            <color indexed="81"/>
            <rFont val="Tahoma"/>
            <family val="2"/>
          </rPr>
          <t>Référence interne de la dépenses (exemple : N° de facture)</t>
        </r>
      </text>
    </comment>
    <comment ref="E497" authorId="0" shapeId="0" xr:uid="{FDD7C341-9DC3-4D48-B258-01684EAEEE45}">
      <text>
        <r>
          <rPr>
            <sz val="9"/>
            <color indexed="81"/>
            <rFont val="Tahoma"/>
            <family val="2"/>
          </rPr>
          <t>Date figurant sur la pièce comptable (facture)</t>
        </r>
      </text>
    </comment>
    <comment ref="F497" authorId="0" shapeId="0" xr:uid="{D17F9382-D5F3-4232-9F49-73D0AEB941DB}">
      <text>
        <r>
          <rPr>
            <sz val="9"/>
            <color indexed="81"/>
            <rFont val="Tahoma"/>
            <family val="2"/>
          </rPr>
          <t>date de débit sur le compte</t>
        </r>
      </text>
    </comment>
    <comment ref="J497" authorId="0" shapeId="0" xr:uid="{5DAE8549-0851-4697-B70F-A5FE8889266E}">
      <text>
        <r>
          <rPr>
            <sz val="9"/>
            <color indexed="81"/>
            <rFont val="Tahoma"/>
            <family val="2"/>
          </rPr>
          <t>HT ou TTC, selon le régime TVA indiqué dans la convention</t>
        </r>
      </text>
    </comment>
    <comment ref="L497" authorId="0" shapeId="0" xr:uid="{DE81C346-DAB5-4C5F-9851-1A0FAB930DC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497" authorId="0" shapeId="0" xr:uid="{58569F78-F3F9-436E-B2AA-E05F3745E989}">
      <text>
        <r>
          <rPr>
            <sz val="9"/>
            <color indexed="81"/>
            <rFont val="Tahoma"/>
            <family val="2"/>
          </rPr>
          <t>A renseigner obligatoirement si un montant non présenté est existant</t>
        </r>
      </text>
    </comment>
    <comment ref="N497" authorId="0" shapeId="0" xr:uid="{CE817172-9D2E-49AC-925C-2423F2E84610}">
      <text>
        <r>
          <rPr>
            <sz val="9"/>
            <color indexed="81"/>
            <rFont val="Tahoma"/>
            <family val="2"/>
          </rPr>
          <t>Calculé automatiquement ; montant à vérifier</t>
        </r>
      </text>
    </comment>
    <comment ref="V497" authorId="0" shapeId="0" xr:uid="{99D5C507-0478-43EF-8869-552F6D11E26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19" authorId="0" shapeId="0" xr:uid="{8F2A5F4F-031B-410D-8686-E28A5581C8C9}">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20" authorId="0" shapeId="0" xr:uid="{7A67B493-61DA-4F37-8AEE-5D91BA449A86}">
      <text>
        <r>
          <rPr>
            <sz val="9"/>
            <color indexed="81"/>
            <rFont val="Tahoma"/>
            <family val="2"/>
          </rPr>
          <t>Indiquer le nom du titulaire ou du sous-traitant, le cas échéant</t>
        </r>
      </text>
    </comment>
    <comment ref="D520" authorId="0" shapeId="0" xr:uid="{FEF187A8-CE08-4B71-A8F0-754BF899F032}">
      <text>
        <r>
          <rPr>
            <sz val="9"/>
            <color indexed="81"/>
            <rFont val="Tahoma"/>
            <family val="2"/>
          </rPr>
          <t>Référence interne de la dépenses (exemple : N° de facture)</t>
        </r>
      </text>
    </comment>
    <comment ref="E520" authorId="0" shapeId="0" xr:uid="{B39D1C8D-33B5-4641-A378-08B45E6DD761}">
      <text>
        <r>
          <rPr>
            <sz val="9"/>
            <color indexed="81"/>
            <rFont val="Tahoma"/>
            <family val="2"/>
          </rPr>
          <t>Date figurant sur la pièce comptable (facture)</t>
        </r>
      </text>
    </comment>
    <comment ref="F520" authorId="0" shapeId="0" xr:uid="{1FB6F137-026B-451F-9D8C-1A4758D779E4}">
      <text>
        <r>
          <rPr>
            <sz val="9"/>
            <color indexed="81"/>
            <rFont val="Tahoma"/>
            <family val="2"/>
          </rPr>
          <t>date de débit sur le compte</t>
        </r>
      </text>
    </comment>
    <comment ref="J520" authorId="0" shapeId="0" xr:uid="{80733D0F-8C82-408B-9553-7E08629FBDDA}">
      <text>
        <r>
          <rPr>
            <sz val="9"/>
            <color indexed="81"/>
            <rFont val="Tahoma"/>
            <family val="2"/>
          </rPr>
          <t>HT ou TTC, selon le régime TVA indiqué dans la convention</t>
        </r>
      </text>
    </comment>
    <comment ref="L520" authorId="0" shapeId="0" xr:uid="{1951F90A-77EF-4CC8-B891-58B59EE581BD}">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20" authorId="0" shapeId="0" xr:uid="{55C9FDE7-5EA3-4113-ACC1-9F7B5E5B2E56}">
      <text>
        <r>
          <rPr>
            <sz val="9"/>
            <color indexed="81"/>
            <rFont val="Tahoma"/>
            <family val="2"/>
          </rPr>
          <t>A renseigner obligatoirement si un montant non présenté est existant</t>
        </r>
      </text>
    </comment>
    <comment ref="N520" authorId="0" shapeId="0" xr:uid="{22660EDD-3FE5-4B6A-AF73-3A944BCEAB7A}">
      <text>
        <r>
          <rPr>
            <sz val="9"/>
            <color indexed="81"/>
            <rFont val="Tahoma"/>
            <family val="2"/>
          </rPr>
          <t>Calculé automatiquement ; montant à vérifier</t>
        </r>
      </text>
    </comment>
    <comment ref="V520" authorId="0" shapeId="0" xr:uid="{40EF8520-479E-4E30-BCF4-ADF2A4C200BC}">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42" authorId="0" shapeId="0" xr:uid="{255B3F1F-3CA1-4A41-8096-1D788246416E}">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43" authorId="0" shapeId="0" xr:uid="{9F866DED-E790-4620-A48F-AD181E77F886}">
      <text>
        <r>
          <rPr>
            <sz val="9"/>
            <color indexed="81"/>
            <rFont val="Tahoma"/>
            <family val="2"/>
          </rPr>
          <t>Indiquer le nom du titulaire ou du sous-traitant, le cas échéant</t>
        </r>
      </text>
    </comment>
    <comment ref="D543" authorId="0" shapeId="0" xr:uid="{5A84E020-7E06-4650-9B16-E4AD2F6A7155}">
      <text>
        <r>
          <rPr>
            <sz val="9"/>
            <color indexed="81"/>
            <rFont val="Tahoma"/>
            <family val="2"/>
          </rPr>
          <t>Référence interne de la dépenses (exemple : N° de facture)</t>
        </r>
      </text>
    </comment>
    <comment ref="E543" authorId="0" shapeId="0" xr:uid="{5CBB688A-FBB8-4F0B-B797-A904F2D2B593}">
      <text>
        <r>
          <rPr>
            <sz val="9"/>
            <color indexed="81"/>
            <rFont val="Tahoma"/>
            <family val="2"/>
          </rPr>
          <t>Date figurant sur la pièce comptable (facture)</t>
        </r>
      </text>
    </comment>
    <comment ref="F543" authorId="0" shapeId="0" xr:uid="{6310FBDC-C884-4242-9D88-695CA17609B9}">
      <text>
        <r>
          <rPr>
            <sz val="9"/>
            <color indexed="81"/>
            <rFont val="Tahoma"/>
            <family val="2"/>
          </rPr>
          <t>date de débit sur le compte</t>
        </r>
      </text>
    </comment>
    <comment ref="J543" authorId="0" shapeId="0" xr:uid="{167CC302-B8A0-4474-BD0F-C84DC8A9F4F0}">
      <text>
        <r>
          <rPr>
            <sz val="9"/>
            <color indexed="81"/>
            <rFont val="Tahoma"/>
            <family val="2"/>
          </rPr>
          <t>HT ou TTC, selon le régime TVA indiqué dans la convention</t>
        </r>
      </text>
    </comment>
    <comment ref="L543" authorId="0" shapeId="0" xr:uid="{DA705C72-337A-4F25-849F-FE057A526C1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43" authorId="0" shapeId="0" xr:uid="{FADD8B6B-C878-43F1-BA67-3195CE524266}">
      <text>
        <r>
          <rPr>
            <sz val="9"/>
            <color indexed="81"/>
            <rFont val="Tahoma"/>
            <family val="2"/>
          </rPr>
          <t>A renseigner obligatoirement si un montant non présenté est existant</t>
        </r>
      </text>
    </comment>
    <comment ref="N543" authorId="0" shapeId="0" xr:uid="{FE341BA2-0E26-4C59-B13C-FAB10676533C}">
      <text>
        <r>
          <rPr>
            <sz val="9"/>
            <color indexed="81"/>
            <rFont val="Tahoma"/>
            <family val="2"/>
          </rPr>
          <t>Calculé automatiquement ; montant à vérifier</t>
        </r>
      </text>
    </comment>
    <comment ref="V543" authorId="0" shapeId="0" xr:uid="{A611948C-8E52-498B-8CA8-D252FAC08300}">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65" authorId="0" shapeId="0" xr:uid="{F8079D21-1DDD-4594-8E0C-9D76156B0504}">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66" authorId="0" shapeId="0" xr:uid="{4EE576CD-8133-4548-9F9D-00E77D3A1368}">
      <text>
        <r>
          <rPr>
            <sz val="9"/>
            <color indexed="81"/>
            <rFont val="Tahoma"/>
            <family val="2"/>
          </rPr>
          <t>Indiquer le nom du titulaire ou du sous-traitant, le cas échéant</t>
        </r>
      </text>
    </comment>
    <comment ref="D566" authorId="0" shapeId="0" xr:uid="{9417B660-7DCB-448D-9A1F-236A853FAD73}">
      <text>
        <r>
          <rPr>
            <sz val="9"/>
            <color indexed="81"/>
            <rFont val="Tahoma"/>
            <family val="2"/>
          </rPr>
          <t>Référence interne de la dépenses (exemple : N° de facture)</t>
        </r>
      </text>
    </comment>
    <comment ref="E566" authorId="0" shapeId="0" xr:uid="{67004951-DDFB-494F-BFA3-3340A5894172}">
      <text>
        <r>
          <rPr>
            <sz val="9"/>
            <color indexed="81"/>
            <rFont val="Tahoma"/>
            <family val="2"/>
          </rPr>
          <t>Date figurant sur la pièce comptable (facture)</t>
        </r>
      </text>
    </comment>
    <comment ref="F566" authorId="0" shapeId="0" xr:uid="{994EE668-2A1C-4CF8-8448-F22DAFCA5428}">
      <text>
        <r>
          <rPr>
            <sz val="9"/>
            <color indexed="81"/>
            <rFont val="Tahoma"/>
            <family val="2"/>
          </rPr>
          <t>date de débit sur le compte</t>
        </r>
      </text>
    </comment>
    <comment ref="J566" authorId="0" shapeId="0" xr:uid="{E1A7EBD5-91F2-4F8C-99F6-555EB116FC1F}">
      <text>
        <r>
          <rPr>
            <sz val="9"/>
            <color indexed="81"/>
            <rFont val="Tahoma"/>
            <family val="2"/>
          </rPr>
          <t>HT ou TTC, selon le régime TVA indiqué dans la convention</t>
        </r>
      </text>
    </comment>
    <comment ref="L566" authorId="0" shapeId="0" xr:uid="{BB9EEC74-FC1A-4545-A463-370D1FA75F28}">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66" authorId="0" shapeId="0" xr:uid="{1E449D30-1B3C-4D0E-8986-D33130377E52}">
      <text>
        <r>
          <rPr>
            <sz val="9"/>
            <color indexed="81"/>
            <rFont val="Tahoma"/>
            <family val="2"/>
          </rPr>
          <t>A renseigner obligatoirement si un montant non présenté est existant</t>
        </r>
      </text>
    </comment>
    <comment ref="N566" authorId="0" shapeId="0" xr:uid="{7D9AA057-A757-4AD3-BBE7-398C6708FA89}">
      <text>
        <r>
          <rPr>
            <sz val="9"/>
            <color indexed="81"/>
            <rFont val="Tahoma"/>
            <family val="2"/>
          </rPr>
          <t>Calculé automatiquement ; montant à vérifier</t>
        </r>
      </text>
    </comment>
    <comment ref="V566" authorId="0" shapeId="0" xr:uid="{C9ABDBDD-AEEC-43FB-B955-C6D5E3B90335}">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88" authorId="0" shapeId="0" xr:uid="{4AEB4518-0814-4D90-8EC8-C93F80C533EC}">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89" authorId="0" shapeId="0" xr:uid="{74711A1F-782A-4C52-9E4D-42A9C8052B1A}">
      <text>
        <r>
          <rPr>
            <sz val="9"/>
            <color indexed="81"/>
            <rFont val="Tahoma"/>
            <family val="2"/>
          </rPr>
          <t>Indiquer le nom du titulaire ou du sous-traitant, le cas échéant</t>
        </r>
      </text>
    </comment>
    <comment ref="D589" authorId="0" shapeId="0" xr:uid="{DA5F916F-5F68-4CEA-8DB2-D917945263E3}">
      <text>
        <r>
          <rPr>
            <sz val="9"/>
            <color indexed="81"/>
            <rFont val="Tahoma"/>
            <family val="2"/>
          </rPr>
          <t>Référence interne de la dépenses (exemple : N° de facture)</t>
        </r>
      </text>
    </comment>
    <comment ref="E589" authorId="0" shapeId="0" xr:uid="{3FAFB1E6-9F93-4592-B58B-F73BC0E9BFB9}">
      <text>
        <r>
          <rPr>
            <sz val="9"/>
            <color indexed="81"/>
            <rFont val="Tahoma"/>
            <family val="2"/>
          </rPr>
          <t>Date figurant sur la pièce comptable (facture)</t>
        </r>
      </text>
    </comment>
    <comment ref="F589" authorId="0" shapeId="0" xr:uid="{8F9E616C-FF27-418C-B583-1AC9BEB9E20C}">
      <text>
        <r>
          <rPr>
            <sz val="9"/>
            <color indexed="81"/>
            <rFont val="Tahoma"/>
            <family val="2"/>
          </rPr>
          <t>date de débit sur le compte</t>
        </r>
      </text>
    </comment>
    <comment ref="J589" authorId="0" shapeId="0" xr:uid="{A870A061-9B26-47FD-A5A1-615B739BE788}">
      <text>
        <r>
          <rPr>
            <sz val="9"/>
            <color indexed="81"/>
            <rFont val="Tahoma"/>
            <family val="2"/>
          </rPr>
          <t>HT ou TTC, selon le régime TVA indiqué dans la convention</t>
        </r>
      </text>
    </comment>
    <comment ref="L589" authorId="0" shapeId="0" xr:uid="{FB935941-5D97-4494-871B-08395674A2A4}">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89" authorId="0" shapeId="0" xr:uid="{FE2BCF18-71F3-499E-BD6B-869DF1691725}">
      <text>
        <r>
          <rPr>
            <sz val="9"/>
            <color indexed="81"/>
            <rFont val="Tahoma"/>
            <family val="2"/>
          </rPr>
          <t>A renseigner obligatoirement si un montant non présenté est existant</t>
        </r>
      </text>
    </comment>
    <comment ref="N589" authorId="0" shapeId="0" xr:uid="{F0B9AD01-E8D2-4F83-904D-7D1308C42F65}">
      <text>
        <r>
          <rPr>
            <sz val="9"/>
            <color indexed="81"/>
            <rFont val="Tahoma"/>
            <family val="2"/>
          </rPr>
          <t>Calculé automatiquement ; montant à vérifier</t>
        </r>
      </text>
    </comment>
    <comment ref="V589" authorId="0" shapeId="0" xr:uid="{64978360-2CCB-4DBF-8620-A5B0BA53EA60}">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8" authorId="0" shapeId="0" xr:uid="{392EFF55-C945-448B-97AD-6E7E27FD1A08}">
      <text>
        <r>
          <rPr>
            <b/>
            <sz val="9"/>
            <color indexed="81"/>
            <rFont val="Tahoma"/>
            <family val="2"/>
          </rPr>
          <t>europe-bfc :</t>
        </r>
        <r>
          <rPr>
            <sz val="9"/>
            <color indexed="81"/>
            <rFont val="Tahoma"/>
            <family val="2"/>
          </rPr>
          <t xml:space="preserve">
exemples :
mise à dispo de personnel =&gt; indiquer le temps de travail annuel travaillé dans la structure pour un salarié à temps plein
bénévolat =&gt; calculé sur la base du SMIC horaire brut (hors charges patronales) au dépôt de la demande de paiement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H11" authorId="0" shapeId="0" xr:uid="{B4D3A216-7514-4F91-8839-CD3129D20E83}">
      <text>
        <r>
          <rPr>
            <b/>
            <sz val="9"/>
            <color indexed="81"/>
            <rFont val="Tahoma"/>
            <family val="2"/>
          </rPr>
          <t>Europe-bfc :</t>
        </r>
        <r>
          <rPr>
            <sz val="9"/>
            <color indexed="81"/>
            <rFont val="Tahoma"/>
            <family val="2"/>
          </rPr>
          <t xml:space="preserve">
proratisé le cas échéant</t>
        </r>
      </text>
    </comment>
    <comment ref="J11" authorId="0" shapeId="0" xr:uid="{38B96259-3FE8-46CE-8BED-5DED6A74243D}">
      <text>
        <r>
          <rPr>
            <b/>
            <sz val="9"/>
            <color indexed="81"/>
            <rFont val="Tahoma"/>
            <family val="2"/>
          </rPr>
          <t>europe-bfc :</t>
        </r>
        <r>
          <rPr>
            <sz val="9"/>
            <color indexed="81"/>
            <rFont val="Tahoma"/>
            <family val="2"/>
          </rPr>
          <t xml:space="preserve">
date de crédit sur le compte bancaire de la structure bénéficiaire de la subvention UE</t>
        </r>
      </text>
    </comment>
  </commentList>
</comments>
</file>

<file path=xl/sharedStrings.xml><?xml version="1.0" encoding="utf-8"?>
<sst xmlns="http://schemas.openxmlformats.org/spreadsheetml/2006/main" count="2301" uniqueCount="263">
  <si>
    <t>Descriptif</t>
  </si>
  <si>
    <t>Emetteur</t>
  </si>
  <si>
    <t>Date émission</t>
  </si>
  <si>
    <t>Type dépense</t>
  </si>
  <si>
    <t>Montant pièce comptable</t>
  </si>
  <si>
    <t>Montant non présenté</t>
  </si>
  <si>
    <t>Commentaire</t>
  </si>
  <si>
    <t>Dernière date acquittement</t>
  </si>
  <si>
    <t>Dépenses de prestations externes de service</t>
  </si>
  <si>
    <t>Vérification de la réalité/lien avec l'opération</t>
  </si>
  <si>
    <t>Vérification de l'acquittement</t>
  </si>
  <si>
    <t>Vérification de l'éligibilité temporelle</t>
  </si>
  <si>
    <t>Montant retenu</t>
  </si>
  <si>
    <t>Montant écarté</t>
  </si>
  <si>
    <t>Commentaires</t>
  </si>
  <si>
    <t>Certifié exact et conforme à l'objet de l'aide européenne</t>
  </si>
  <si>
    <t>Le</t>
  </si>
  <si>
    <t>Signature et cachet</t>
  </si>
  <si>
    <t>Certifié exact et payé</t>
  </si>
  <si>
    <t>Dépenses de personnel</t>
  </si>
  <si>
    <t>Opération</t>
  </si>
  <si>
    <t>Bénéficiaire</t>
  </si>
  <si>
    <t>Décembre</t>
  </si>
  <si>
    <t>Novembre</t>
  </si>
  <si>
    <t>Octobre</t>
  </si>
  <si>
    <t>Septembre</t>
  </si>
  <si>
    <t>Août</t>
  </si>
  <si>
    <t>Juillet</t>
  </si>
  <si>
    <t>Juin</t>
  </si>
  <si>
    <t>Mai</t>
  </si>
  <si>
    <t>Avril</t>
  </si>
  <si>
    <t>Mars</t>
  </si>
  <si>
    <t>Février</t>
  </si>
  <si>
    <t>Janvier</t>
  </si>
  <si>
    <t>date de décaissement</t>
  </si>
  <si>
    <t>Total de frais remboursés</t>
  </si>
  <si>
    <t>Lieu du déplacement</t>
  </si>
  <si>
    <t>% de réalisation</t>
  </si>
  <si>
    <t>Montant retenu (€)</t>
  </si>
  <si>
    <t>Vérification encaissement</t>
  </si>
  <si>
    <t>Vérification
 justificatif</t>
  </si>
  <si>
    <t>N° d'encaissement
chèque, virement</t>
  </si>
  <si>
    <t>Montant perçu</t>
  </si>
  <si>
    <t>Référence
financement</t>
  </si>
  <si>
    <t>Dépenses d'Investissement matériel et immatériel</t>
  </si>
  <si>
    <t>Dépenses de fonctionnement (frais généraux de structure)</t>
  </si>
  <si>
    <t>Dépenses d'amortissement</t>
  </si>
  <si>
    <t>Dépenses de communication de l'opération</t>
  </si>
  <si>
    <t>Dépenses de déplacement, de restauration, d'hébergement</t>
  </si>
  <si>
    <t>Dépenses en nature</t>
  </si>
  <si>
    <t>Autres dépenses (à spécifier)</t>
  </si>
  <si>
    <t>Dépenses liées aux participants</t>
  </si>
  <si>
    <t>Dépenses indirectes sous forme de coûts simplifiés</t>
  </si>
  <si>
    <t>Recettes nettes générées par l’opération</t>
  </si>
  <si>
    <t>Liste des catégories de dépenses</t>
  </si>
  <si>
    <t>Montant présenté
(en €)</t>
  </si>
  <si>
    <t>TOTAL</t>
  </si>
  <si>
    <t>Montant écarté (€)</t>
  </si>
  <si>
    <t>Salaire et charges</t>
  </si>
  <si>
    <t>Temps passé</t>
  </si>
  <si>
    <t>Réalité / lien avec l'opération</t>
  </si>
  <si>
    <t>Acquittement</t>
  </si>
  <si>
    <t>Eligibilité temporelle</t>
  </si>
  <si>
    <t>Cadre réservé à la Région - vérifications faites par le service instructeur</t>
  </si>
  <si>
    <t>Calcul de la dépense correspondante</t>
  </si>
  <si>
    <t>Objet du cofinancement 
(actions, machines, contrat de travail...)</t>
  </si>
  <si>
    <t>Montant cofinancement éligible UE</t>
  </si>
  <si>
    <t>Montant cofinancement total</t>
  </si>
  <si>
    <t>Date du déplacement</t>
  </si>
  <si>
    <t>Motif du déplacement</t>
  </si>
  <si>
    <t>Identification du déplacement</t>
  </si>
  <si>
    <t>Détail des frais</t>
  </si>
  <si>
    <t>Dépense présentée</t>
  </si>
  <si>
    <t>Étiquettes de lignes</t>
  </si>
  <si>
    <t>(vide)</t>
  </si>
  <si>
    <t>Total général</t>
  </si>
  <si>
    <t>Somme de Montant pièce comptable</t>
  </si>
  <si>
    <t>Somme de Montant non présenté</t>
  </si>
  <si>
    <t>Onglets à compléter :</t>
  </si>
  <si>
    <t>Dépenses</t>
  </si>
  <si>
    <t>Ressources</t>
  </si>
  <si>
    <t>Consignes</t>
  </si>
  <si>
    <t>Type de la demande</t>
  </si>
  <si>
    <t>Nom du salarié</t>
  </si>
  <si>
    <t>Prénom du salarié</t>
  </si>
  <si>
    <t>Période de déclaration des dépenses</t>
  </si>
  <si>
    <t>TOTAL présenté</t>
  </si>
  <si>
    <t>Actualiser le tableau croisé (Menu "outils de tableau croisé dynmaique" dans la barre de menus d'Excel, puis "Actualiser")</t>
  </si>
  <si>
    <t>COFINANCEMENTS</t>
  </si>
  <si>
    <t>Nom du fichier correspondant à la pièce justificative</t>
  </si>
  <si>
    <t>Réservé au service gestionnaire</t>
  </si>
  <si>
    <t>ETAT RECAPITULATIF DES DEPENSES DE L'OPERATION</t>
  </si>
  <si>
    <t>Cadre réservé à la Région - vérifications faites par le service gestionnaire</t>
  </si>
  <si>
    <t>Quotité de travail (en %)</t>
  </si>
  <si>
    <t>Temps de travail annuel de la structure (en heures)</t>
  </si>
  <si>
    <t>DEPENSES DE PERSONNEL</t>
  </si>
  <si>
    <t>DÉPENSES DE DÉPLACEMENT, DE RESTAURATION, D'HÉBERGEMENT</t>
  </si>
  <si>
    <t>Montant non présenté
(en €)</t>
  </si>
  <si>
    <t>REC</t>
  </si>
  <si>
    <t>du</t>
  </si>
  <si>
    <t>au</t>
  </si>
  <si>
    <t>Fonction</t>
  </si>
  <si>
    <t>ETAT RECAPITULATIF DES RESSOURCES PERCUES</t>
  </si>
  <si>
    <t>Montant frais de transport</t>
  </si>
  <si>
    <t>Montant frais kilométriques</t>
  </si>
  <si>
    <t>Financeur public</t>
  </si>
  <si>
    <t>Financeur privé</t>
  </si>
  <si>
    <t>Type de financeur</t>
  </si>
  <si>
    <t>Taux horaire moyen
(en €/h)</t>
  </si>
  <si>
    <r>
      <t xml:space="preserve">Référence
</t>
    </r>
    <r>
      <rPr>
        <b/>
        <sz val="10"/>
        <color rgb="FFFF0000"/>
        <rFont val="Arial"/>
        <family val="2"/>
      </rPr>
      <t>(pas de doublon)</t>
    </r>
  </si>
  <si>
    <t>Montant des dépenses présentées</t>
  </si>
  <si>
    <t>Quotité de travail 
(en %)</t>
  </si>
  <si>
    <t>Activité liée
à l'opération
 (en heures)</t>
  </si>
  <si>
    <t>Activité
totale travaillée
(en heures)</t>
  </si>
  <si>
    <t>Salaire brut mensuel
(en €)</t>
  </si>
  <si>
    <t>Mois</t>
  </si>
  <si>
    <t>Charges patronales 
(en €)</t>
  </si>
  <si>
    <t>Choisir HT / TTC</t>
  </si>
  <si>
    <t>Ligne récapitulative ci-dessous à re copier dans l'onglet "Dépenses" par collage spécial de type "Valeurs"</t>
  </si>
  <si>
    <t>Numéro de la demande de paiement</t>
  </si>
  <si>
    <t>Numéro d'opération</t>
  </si>
  <si>
    <t>Date d'encaissement</t>
  </si>
  <si>
    <t>N° demande de paiement</t>
  </si>
  <si>
    <t xml:space="preserve"> </t>
  </si>
  <si>
    <t>Type de la demande de paiement</t>
  </si>
  <si>
    <t>ETATS RECAPITULATIFS DES DEPENSES ET DES RESSOURCES</t>
  </si>
  <si>
    <r>
      <t xml:space="preserve">Poste de dépenses/ Sous-poste éventuel
</t>
    </r>
    <r>
      <rPr>
        <b/>
        <sz val="10"/>
        <color rgb="FFFF0000"/>
        <rFont val="Arial"/>
        <family val="2"/>
      </rPr>
      <t>(libellé présent dans l'annexe financière de la convention)</t>
    </r>
  </si>
  <si>
    <t>Informations concernant l'opération et la demande à renseigner</t>
  </si>
  <si>
    <t>Co financeur</t>
  </si>
  <si>
    <t>Détail des dépenses de personnel
(si votre opération est concernée par ce type de dépenses)</t>
  </si>
  <si>
    <t>Détail des dépenses de déplacement
(si votre opération est concernée par ce type de dépenses)</t>
  </si>
  <si>
    <t>Date d'acquittement</t>
  </si>
  <si>
    <t>Fonction :</t>
  </si>
  <si>
    <t>Signature du bénéficiaire (personne habilitée à engager la structure)</t>
  </si>
  <si>
    <t>Commentaires : expliquez le calcul et indiquez les n° des justificatifs</t>
  </si>
  <si>
    <t>Montant frais 
de repas et hébergement</t>
  </si>
  <si>
    <t>Statut public/ privé</t>
  </si>
  <si>
    <t>Certifié exact et perçu</t>
  </si>
  <si>
    <t>HT</t>
  </si>
  <si>
    <t>TTC</t>
  </si>
  <si>
    <t>Nom :</t>
  </si>
  <si>
    <t>Vérification de l'encaissement des ressources</t>
  </si>
  <si>
    <t>Détail des dépenses d'investissement immatériel (travaux)
(si votre opération est concernée par ce type de dépenses)</t>
  </si>
  <si>
    <t>DÉPENSES D'INVESTISSEMENT IMMATERIEL (TRAVAUX)</t>
  </si>
  <si>
    <t>Date d'émission</t>
  </si>
  <si>
    <t>Référence</t>
  </si>
  <si>
    <t>Montant présenté</t>
  </si>
  <si>
    <t>Référence acquittement</t>
  </si>
  <si>
    <t>Montant pièce comptable
HT ou  TTC</t>
  </si>
  <si>
    <t>OU</t>
  </si>
  <si>
    <t>Signature du comptable public ou commissaire aux comptes et cachet :</t>
  </si>
  <si>
    <t>Signature du comptable public ou du commissaire aux comptes et cachet :</t>
  </si>
  <si>
    <t>Attributaire</t>
  </si>
  <si>
    <t>Lot n°1 - Intitulé à renseigner</t>
  </si>
  <si>
    <t>Raison sociale de l'attributaire à renseigner</t>
  </si>
  <si>
    <t>Visa du comptable public ou du commissaire aux comptes, selon le cas</t>
  </si>
  <si>
    <t>ATTENTION
cette colonne doit figurer dans le document signé mais ne doit pas être retenue pour l'import dans E-Synergie</t>
  </si>
  <si>
    <t>Vérification de la réalité des dépenses et du lien avec l'opération</t>
  </si>
  <si>
    <t>Je m'engage à produire tous les justificatifs nécessaires pour vérifier la réalité des dépenses et le lien avec l'opération</t>
  </si>
  <si>
    <t>Vérification de l'acquittement des dépenses</t>
  </si>
  <si>
    <r>
      <t xml:space="preserve">Je m'engage à fournir les relevés bancaires permettant d'identifier le montant décaissé pour chaque dépense ou à défaut les factures acquittées (par les fournisseurs) correspondantes 
</t>
    </r>
    <r>
      <rPr>
        <sz val="10"/>
        <color theme="1"/>
        <rFont val="Arial"/>
        <family val="2"/>
      </rPr>
      <t>Signature du bénéficiaire :</t>
    </r>
  </si>
  <si>
    <t>Base de dépense (salaire brut chargé)</t>
  </si>
  <si>
    <t>Total des frais remboursés</t>
  </si>
  <si>
    <t>Mode de remboursement</t>
  </si>
  <si>
    <t>Contributions en nature</t>
  </si>
  <si>
    <t>Nouveau cofinancement non prévu à la convention, le cas échéant
(préciser le cofinanceur)</t>
  </si>
  <si>
    <t>Vérification de la réalité des ressources et du lien avec l'opération</t>
  </si>
  <si>
    <t>Signature et cachet :</t>
  </si>
  <si>
    <t>Le :</t>
  </si>
  <si>
    <t>Je m'engage à fournir les décisions (conventions, arrêtés, délibérations, etc.) des cofinancements si celles-ci n'ont pas été fournies lors du dépôt de la demande de subvention</t>
  </si>
  <si>
    <r>
      <t xml:space="preserve">Je m'engage à  fournir  les relevés bancaires permettant d'identifier les montants versés par les cofinanceurs
</t>
    </r>
    <r>
      <rPr>
        <sz val="10"/>
        <color theme="1"/>
        <rFont val="Arial"/>
        <family val="2"/>
      </rPr>
      <t>Signature du bénéficiaire :</t>
    </r>
  </si>
  <si>
    <t>Détail des contributions en nature
(si votre opération est concernée par ce type de dépenses)</t>
  </si>
  <si>
    <t>Détail des contributions en nature réalisées</t>
  </si>
  <si>
    <t>Montants valorisés</t>
  </si>
  <si>
    <t>Contributeur 
(nom de la structure)</t>
  </si>
  <si>
    <t>Statut juridique</t>
  </si>
  <si>
    <t>Détailler la nature des dépenses réalisées</t>
  </si>
  <si>
    <t>Rappeler les bases de calcul</t>
  </si>
  <si>
    <t>Année ……</t>
  </si>
  <si>
    <t>Total</t>
  </si>
  <si>
    <t>Mise à disposition 
de prestations, de personnels,
travail bénévole, …</t>
  </si>
  <si>
    <t>Total d'origine publique</t>
  </si>
  <si>
    <t>Total d'origine privée</t>
  </si>
  <si>
    <t>Mise à disposition 
de biens immobiliers, d'équipements, de matières premières, …</t>
  </si>
  <si>
    <t>Nom - Prénom :</t>
  </si>
  <si>
    <t xml:space="preserve">A : </t>
  </si>
  <si>
    <t>Signature :</t>
  </si>
  <si>
    <t>Contributeur :</t>
  </si>
  <si>
    <t>Cette notice d'utilisation vise à vous aider à renseigner les états récaptitulatifs des dépenses et ressources nécessaires pour la réalisation de vos demandes de paiement dans l'application E-Synergie</t>
  </si>
  <si>
    <t>Reportez ensuite ces informations et transmettez les pièces justificatives associées dans votre demande de paiement au sein de l'application E-Synergie</t>
  </si>
  <si>
    <t>Pour en savoir plus sur la demande de paiement :</t>
  </si>
  <si>
    <r>
      <t xml:space="preserve">Saisissez les dépenses réalisées ventillées par poste et éventuels sous-postes de dépenses (cellules jaunes uniquement), comme indiqué dans l'annexe financière de la convention
Les éventuelles dépenses de personnel, de déplacement et de travaux sont renseignées à partir des onglets "Détail" correspondants
</t>
    </r>
    <r>
      <rPr>
        <b/>
        <sz val="11"/>
        <color theme="1"/>
        <rFont val="Arial"/>
        <family val="2"/>
      </rPr>
      <t>N'oubliez pas les autres dépenses (prestations externes de service, équipements, acquisitions immobilières, etc.) si elles sont prévues dans l'annexe financière de la convention. Cette dernière peut également prévoir le financement à taux forfaitaire de certaines dépenses (dépenses indirectes, coûts restants - hors dépenses de personnel) qui doivent également être saisies dans l'onglet "Dépenses"</t>
    </r>
    <r>
      <rPr>
        <sz val="11"/>
        <color theme="1"/>
        <rFont val="Arial"/>
        <family val="2"/>
      </rPr>
      <t xml:space="preserve">
Editez le document et le faire signer par le certificateur et la personne habilitée à engager votre structure (représentant légal ou délégataire, le cas échéant)</t>
    </r>
  </si>
  <si>
    <r>
      <t xml:space="preserve">Renseignez les informations mensuelles (cellules jaunes uniquement) pour chaque salarié concerné par cette opération, comme indiqué dans l'annexe financière de la convention. Le salaire annuel brut chargé est plafonné à 100 000 € / ETP ; en cas de personnel travaillant à temps non-complet dans la structure, un prorata temporis est automatiquement calculé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</si>
  <si>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les informations pour chaque salarié concerné par cette opération comme indiqué dans l'annexe financière de la convention.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</si>
  <si>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t xml:space="preserve">Renseignez les informations pour chaque structure contributrice à cette opération, comme indiqué dans l'annexe financière de la convention (1 bloc par structure contributrice). Les contributions doivent être déclarées dans le plan de financement en dépenses ET en ressources (pour un montant équivalent)
</t>
    </r>
    <r>
      <rPr>
        <b/>
        <sz val="11"/>
        <color theme="1"/>
        <rFont val="Arial"/>
        <family val="2"/>
      </rPr>
      <t>Reportez ensuite le montant total des contributions dans l'onglet "Ressources"</t>
    </r>
  </si>
  <si>
    <t>Saisissez une ligne par versement percu de chaque cofinanceur (cellules jaunes uniquement) pour cette opération
Montant cofinancement total à renseigner : Montant total indiqué dans la convention du cofinanceur
Montant cofinancement éligible UE à renseigner : Montant total indiqué dans la convention FEDER
Editez le document et le faire signer par le certificateur et la personne habilitée à engager votre structure (représentant légal ou délégataire, le cas échéant)</t>
  </si>
  <si>
    <t>https://www.europe-bfc.eu/je-suis-beneficiaire/je-depose-ma-demande-de-paiement/demande-de-paiement-feder-fse-2021-2027/</t>
  </si>
  <si>
    <t>Type de garantie</t>
  </si>
  <si>
    <t>Date de versement de la retenue de garantie, le cas échéant</t>
  </si>
  <si>
    <t>Retenue de garantie</t>
  </si>
  <si>
    <t>Lot n°2 - Intitulé à renseigner</t>
  </si>
  <si>
    <t>Lot n°3 - Intitulé à renseigner</t>
  </si>
  <si>
    <t>Lot n°4 - Intitulé à renseigner</t>
  </si>
  <si>
    <t>Lot n°5 - Intitulé à renseigner</t>
  </si>
  <si>
    <t>Lot n°6 - Intitulé à renseigner</t>
  </si>
  <si>
    <t>Dont montant de la  retenue de garantie, le cas échéant</t>
  </si>
  <si>
    <t>Remboursement RG effectif, le cas échéant</t>
  </si>
  <si>
    <t>Acompte</t>
  </si>
  <si>
    <t xml:space="preserve">Fonction : </t>
  </si>
  <si>
    <t>Directeur</t>
  </si>
  <si>
    <t xml:space="preserve">A - Dépenses d'investissement matériel et immatériel; </t>
  </si>
  <si>
    <t>B - Dépenses d'amortissement;</t>
  </si>
  <si>
    <t>C - Dépenses de communication de l'opération</t>
  </si>
  <si>
    <t>D - Dépenses de fonctionnement (frais généraux)</t>
  </si>
  <si>
    <t>E - Dépenses de personnel</t>
  </si>
  <si>
    <t>F - Dépenses de prestations externes de service</t>
  </si>
  <si>
    <t>G - Dépenses en nature</t>
  </si>
  <si>
    <t>H - Autres dépenses</t>
  </si>
  <si>
    <t>Echantillonnage du post de dépense (O/N)*</t>
  </si>
  <si>
    <t>Fonction Alea</t>
  </si>
  <si>
    <t>Vérification de Gestion</t>
  </si>
  <si>
    <r>
      <t xml:space="preserve">Réaliser un copier coller "valeurs </t>
    </r>
    <r>
      <rPr>
        <b/>
        <sz val="10"/>
        <color rgb="FFFF0000"/>
        <rFont val="Arial"/>
        <family val="2"/>
      </rPr>
      <t>uniquement</t>
    </r>
    <r>
      <rPr>
        <b/>
        <sz val="10"/>
        <color theme="0"/>
        <rFont val="Arial"/>
        <family val="2"/>
      </rPr>
      <t>" de la colonne R</t>
    </r>
  </si>
  <si>
    <t>VGCR : CATEGORIE POSTE DEPENSE</t>
  </si>
  <si>
    <t>Catégorie de dépenses</t>
  </si>
  <si>
    <t>Poste de dépenses/ Sous-poste éventuel
(libellé présent dans l'annexe financière de la convention)</t>
  </si>
  <si>
    <t xml:space="preserve"> VGCR : réaliser un copier coller valeur en colonne S</t>
  </si>
  <si>
    <t>Application des règles d'échantillonnage VGBR - 
Applicable uniquement pour les dossiers y ouvrant droit en fonction de leur note de risque (voir onglet VGBR)</t>
  </si>
  <si>
    <r>
      <t xml:space="preserve">Application des règles d'échantillonnage VGBR - 
</t>
    </r>
    <r>
      <rPr>
        <b/>
        <sz val="10"/>
        <rFont val="Arial"/>
        <family val="2"/>
      </rPr>
      <t>Applicable uniquement pour les dossiers y ouvrant droit en fonction de leur note de risque (voir onglet VGBR)</t>
    </r>
  </si>
  <si>
    <r>
      <t xml:space="preserve">Contrôle Oui/Non
</t>
    </r>
    <r>
      <rPr>
        <sz val="10"/>
        <color theme="1"/>
        <rFont val="Arial"/>
        <family val="2"/>
      </rPr>
      <t xml:space="preserve">Si oui, contrôle exhaustif de tous les postes de la catégorie = " contrôle en exhaustif"
ou contrôle sur un échantillonnage de dépenses de la catégorie = "échantillon à contrôler"
Si non, pas de contrôle de la dépense = "hors échantillon"
</t>
    </r>
    <r>
      <rPr>
        <b/>
        <sz val="10"/>
        <color rgb="FFFF0000"/>
        <rFont val="Arial"/>
        <family val="2"/>
      </rPr>
      <t>+contrôle obligatoire des factures de solde/ ou en cas d’acompte, de la dernière facture en date avec le cumul</t>
    </r>
  </si>
  <si>
    <t xml:space="preserve">Prénom :                                       </t>
  </si>
  <si>
    <t>Lot n°7 - Intitulé à renseigner</t>
  </si>
  <si>
    <t>Lot n°8 - Intitulé à renseigner</t>
  </si>
  <si>
    <t>Lot n°9 - Intitulé à renseigner</t>
  </si>
  <si>
    <t>Lot n°10 - Intitulé à renseigner</t>
  </si>
  <si>
    <t>Lot n°11 - Intitulé à renseigner</t>
  </si>
  <si>
    <t>Lot n°12 - Intitulé à renseigner</t>
  </si>
  <si>
    <t>Lot n°13 - Intitulé à renseigner</t>
  </si>
  <si>
    <t>Lot n°14 - Intitulé à renseigner</t>
  </si>
  <si>
    <t>Lot n°15 - Intitulé à renseigner</t>
  </si>
  <si>
    <t>Lot n°16 - Intitulé à renseigner</t>
  </si>
  <si>
    <t>Lot n°17 - Intitulé à renseigner</t>
  </si>
  <si>
    <t>Lot n°18 - Intitulé à renseigner</t>
  </si>
  <si>
    <t>Lot n°19 - Intitulé à renseigner</t>
  </si>
  <si>
    <t>Lot n°20 - Intitulé à renseigner</t>
  </si>
  <si>
    <t>Lot n°21 - Intitulé à renseigner</t>
  </si>
  <si>
    <t>Lot n°22 - Intitulé à renseigner</t>
  </si>
  <si>
    <t>Lot n°23 - Intitulé à renseigner</t>
  </si>
  <si>
    <t>Lot n°24 - Intitulé à renseigner</t>
  </si>
  <si>
    <t>Lot n°25 - Intitulé à renseigner</t>
  </si>
  <si>
    <t>Lot n°26 - Intitulé à renseigner</t>
  </si>
  <si>
    <t xml:space="preserve">Prénom :                                                                                       Nom :                                          </t>
  </si>
  <si>
    <t>Nom du bénéficiaire</t>
  </si>
  <si>
    <t>BFC000xxxxx</t>
  </si>
  <si>
    <t>Nom de l'opération</t>
  </si>
  <si>
    <t>Ligne récapitulative ci-dessous à re copier (de la cellule A à la cellule K) dans l'onglet "Dépenses" par collage spécial de type "Valeurs"</t>
  </si>
  <si>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toutes les factures (cellules jaunes uniquement) des différents lots concernés par l'opération, comme indiqué dans l'annexe financière de la convention (1 tableau par lot de travaux concerné par l'opération).
</t>
    </r>
    <r>
      <rPr>
        <b/>
        <sz val="11"/>
        <color theme="1"/>
        <rFont val="Arial"/>
        <family val="2"/>
      </rPr>
      <t xml:space="preserve">Copiez ensuite la ligne récapitulative (de la cellule A à la cellule K) de chaque salarié dans le tableau de l'onglet "Dépenses" par </t>
    </r>
    <r>
      <rPr>
        <b/>
        <u/>
        <sz val="11"/>
        <color theme="1"/>
        <rFont val="Arial"/>
        <family val="2"/>
      </rPr>
      <t>collage spécial de type "Valeurs"</t>
    </r>
  </si>
  <si>
    <t>I - Financement à taux forfaitaire (OCS…)</t>
  </si>
  <si>
    <r>
      <t xml:space="preserve">Contrôle Oui/Non
</t>
    </r>
    <r>
      <rPr>
        <sz val="10"/>
        <color theme="1"/>
        <rFont val="Arial"/>
        <family val="2"/>
      </rPr>
      <t>Si oui, contrôle exhaustif de tous les postes de la catégorie = " contrôle en exhaustif"
ou contrôle sur un échantillonnage de dépenses de la catégorie = "échantillon à contrôler"
Si non, pas de contrôle de la dépense = "hors échantillon"</t>
    </r>
    <r>
      <rPr>
        <b/>
        <sz val="10"/>
        <color theme="1"/>
        <rFont val="Arial"/>
        <family val="2"/>
      </rPr>
      <t xml:space="preserve">
</t>
    </r>
    <r>
      <rPr>
        <b/>
        <sz val="10"/>
        <color rgb="FFFF0000"/>
        <rFont val="Arial"/>
        <family val="2"/>
      </rPr>
      <t>+ au solde, contrôle obligatoire de la dernière facture du DGD</t>
    </r>
  </si>
  <si>
    <r>
      <t xml:space="preserve">Contrôle Oui/Non
</t>
    </r>
    <r>
      <rPr>
        <sz val="10"/>
        <color theme="1"/>
        <rFont val="Arial"/>
        <family val="2"/>
      </rPr>
      <t xml:space="preserve">Si oui, contrôle exhaustif de tous les postes de la catégorie = " contrôle en exhaustif"
ou contrôle sur un échantillonnage de dépenses de la catégorie = "échantillon à contrôler"
Si non, pas de contrôle de la dépense = "hors échantillon"
</t>
    </r>
    <r>
      <rPr>
        <b/>
        <sz val="10"/>
        <color rgb="FFFF0000"/>
        <rFont val="Arial"/>
        <family val="2"/>
      </rPr>
      <t>+ au solde, contrôle obligatoire de la dernière facture du DGD</t>
    </r>
  </si>
  <si>
    <t>Pour ajouter des lignes, cliquer sur le "+" à gauche, face aux lignes n° 51, 88, 126 etc.</t>
  </si>
  <si>
    <t>/</t>
  </si>
  <si>
    <t>Réaliser un copier coller "valeurs uniquement" de la colonne Q</t>
  </si>
  <si>
    <t>Version n°8 du 26/03/2026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</si>
</sst>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164" formatCode="_-* #,##0.00\ _€_-;\-* #,##0.00\ _€_-;_-* &quot;-&quot;??\ _€_-;_-@_-"/>
    <numFmt numFmtId="165" formatCode="_-* #,##0.00\ [$€-40C]_-;\-* #,##0.00\ [$€-40C]_-;_-* &quot;-&quot;??\ [$€-40C]_-;_-@_-"/>
    <numFmt numFmtId="166" formatCode="_-* #,##0.00&quot; €&quot;_-;\-* #,##0.00&quot; €&quot;_-;_-* &quot;-&quot;??&quot; €&quot;_-;_-@_-"/>
    <numFmt numFmtId="167" formatCode="_-* #,##0.00\ [$€-1]_-;\-* #,##0.00\ [$€-1]_-;_-* &quot;-&quot;??\ [$€-1]_-;_-@_-"/>
    <numFmt numFmtId="168" formatCode="#,##0.00\ &quot;€&quot;"/>
  </numFmts>
  <fonts count="61"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sz val="11"/>
      <color rgb="FFFF0000"/>
      <name val="Arial"/>
      <family val="2"/>
    </font>
    <font>
      <i/>
      <sz val="11"/>
      <color rgb="FF7F7F7F"/>
      <name val="Arial"/>
      <family val="2"/>
    </font>
    <font>
      <b/>
      <sz val="11"/>
      <color theme="1"/>
      <name val="Arial"/>
      <family val="2"/>
    </font>
    <font>
      <sz val="11"/>
      <color theme="0"/>
      <name val="Arial"/>
      <family val="2"/>
    </font>
    <font>
      <sz val="10"/>
      <color theme="1"/>
      <name val="Arial"/>
      <family val="2"/>
    </font>
    <font>
      <b/>
      <sz val="10"/>
      <color theme="1"/>
      <name val="Arial"/>
      <family val="2"/>
    </font>
    <font>
      <b/>
      <sz val="10"/>
      <color rgb="FFFF0000"/>
      <name val="Arial"/>
      <family val="2"/>
    </font>
    <font>
      <b/>
      <sz val="16"/>
      <color theme="1"/>
      <name val="Arial"/>
      <family val="2"/>
    </font>
    <font>
      <b/>
      <sz val="11"/>
      <color rgb="FFFF0000"/>
      <name val="Arial"/>
      <family val="2"/>
    </font>
    <font>
      <sz val="11"/>
      <color theme="1"/>
      <name val="Calibri"/>
      <family val="2"/>
      <scheme val="minor"/>
    </font>
    <font>
      <b/>
      <i/>
      <sz val="10"/>
      <color theme="1"/>
      <name val="Arial"/>
      <family val="2"/>
    </font>
    <font>
      <sz val="10"/>
      <name val="Arial"/>
      <family val="2"/>
    </font>
    <font>
      <sz val="11"/>
      <color indexed="8"/>
      <name val="Calibri"/>
      <family val="2"/>
    </font>
    <font>
      <b/>
      <sz val="12"/>
      <color theme="1"/>
      <name val="Arial"/>
      <family val="2"/>
    </font>
    <font>
      <b/>
      <sz val="10"/>
      <name val="Arial"/>
      <family val="2"/>
    </font>
    <font>
      <b/>
      <sz val="14"/>
      <color theme="1"/>
      <name val="Arial"/>
      <family val="2"/>
    </font>
    <font>
      <i/>
      <sz val="10"/>
      <color theme="1"/>
      <name val="Arial"/>
      <family val="2"/>
    </font>
    <font>
      <sz val="9"/>
      <color indexed="81"/>
      <name val="Tahoma"/>
      <family val="2"/>
    </font>
    <font>
      <b/>
      <sz val="9"/>
      <color indexed="81"/>
      <name val="Tahoma"/>
      <family val="2"/>
    </font>
    <font>
      <b/>
      <sz val="10"/>
      <name val="Calibri"/>
      <family val="2"/>
      <scheme val="minor"/>
    </font>
    <font>
      <sz val="10"/>
      <color theme="0" tint="-0.249977111117893"/>
      <name val="Arial"/>
      <family val="2"/>
    </font>
    <font>
      <sz val="12"/>
      <color theme="1"/>
      <name val="Arial"/>
      <family val="2"/>
    </font>
    <font>
      <sz val="9"/>
      <name val="Arial"/>
      <family val="2"/>
    </font>
    <font>
      <sz val="12"/>
      <color indexed="81"/>
      <name val="Tahoma"/>
      <family val="2"/>
    </font>
    <font>
      <sz val="11"/>
      <color indexed="81"/>
      <name val="Tahoma"/>
      <family val="2"/>
    </font>
    <font>
      <sz val="10"/>
      <color rgb="FFFF0000"/>
      <name val="Arial"/>
      <family val="2"/>
    </font>
    <font>
      <u/>
      <sz val="11"/>
      <color theme="10"/>
      <name val="Arial"/>
      <family val="2"/>
    </font>
    <font>
      <sz val="10"/>
      <color indexed="81"/>
      <name val="Tahoma"/>
      <family val="2"/>
    </font>
    <font>
      <b/>
      <sz val="10"/>
      <color theme="0"/>
      <name val="Arial"/>
      <family val="2"/>
    </font>
    <font>
      <sz val="10"/>
      <color theme="0"/>
      <name val="Arial"/>
      <family val="2"/>
    </font>
    <font>
      <b/>
      <i/>
      <sz val="10"/>
      <color rgb="FFFF0000"/>
      <name val="Arial"/>
      <family val="2"/>
    </font>
    <font>
      <b/>
      <sz val="14"/>
      <name val="Arial"/>
      <family val="2"/>
    </font>
    <font>
      <i/>
      <sz val="10"/>
      <name val="Arial"/>
      <family val="2"/>
    </font>
    <font>
      <i/>
      <sz val="9"/>
      <name val="Arial"/>
      <family val="2"/>
    </font>
    <font>
      <b/>
      <u/>
      <sz val="11"/>
      <color theme="1"/>
      <name val="Arial"/>
      <family val="2"/>
    </font>
    <font>
      <sz val="10"/>
      <color theme="0" tint="-0.34998626667073579"/>
      <name val="Arial"/>
      <family val="2"/>
    </font>
    <font>
      <sz val="9"/>
      <color theme="1"/>
      <name val="Calibri"/>
      <family val="2"/>
      <scheme val="minor"/>
    </font>
    <font>
      <sz val="9"/>
      <name val="Calibri"/>
      <family val="2"/>
      <scheme val="minor"/>
    </font>
    <font>
      <b/>
      <sz val="10"/>
      <color rgb="FFFF00FF"/>
      <name val="Arial"/>
      <family val="2"/>
    </font>
    <font>
      <b/>
      <sz val="14"/>
      <color rgb="FFFF00FF"/>
      <name val="Arial"/>
      <family val="2"/>
    </font>
    <font>
      <b/>
      <sz val="11"/>
      <name val="Arial"/>
      <family val="2"/>
    </font>
    <font>
      <b/>
      <sz val="10"/>
      <color rgb="FFFF33CC"/>
      <name val="Arial"/>
      <family val="2"/>
    </font>
    <font>
      <u/>
      <sz val="9"/>
      <color indexed="81"/>
      <name val="Tahoma"/>
      <family val="2"/>
    </font>
  </fonts>
  <fills count="5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59999389629810485"/>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
      <patternFill patternType="solid">
        <fgColor theme="9"/>
        <bgColor indexed="64"/>
      </patternFill>
    </fill>
    <fill>
      <patternFill patternType="solid">
        <fgColor theme="6"/>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BFFD9"/>
        <bgColor indexed="64"/>
      </patternFill>
    </fill>
    <fill>
      <patternFill patternType="solid">
        <fgColor rgb="FFFFFFA3"/>
        <bgColor indexed="64"/>
      </patternFill>
    </fill>
    <fill>
      <patternFill patternType="solid">
        <fgColor theme="9" tint="0.79998168889431442"/>
        <bgColor indexed="64"/>
      </patternFill>
    </fill>
    <fill>
      <patternFill patternType="solid">
        <fgColor theme="9" tint="-0.249977111117893"/>
        <bgColor indexed="64"/>
      </patternFill>
    </fill>
    <fill>
      <patternFill patternType="solid">
        <fgColor theme="5"/>
        <bgColor indexed="64"/>
      </patternFill>
    </fill>
    <fill>
      <patternFill patternType="solid">
        <fgColor rgb="FFFF99CC"/>
        <bgColor indexed="64"/>
      </patternFill>
    </fill>
    <fill>
      <patternFill patternType="solid">
        <fgColor rgb="FFFFDDFF"/>
        <bgColor indexed="64"/>
      </patternFill>
    </fill>
    <fill>
      <patternFill patternType="solid">
        <fgColor rgb="FFC00000"/>
        <bgColor indexed="64"/>
      </patternFill>
    </fill>
  </fills>
  <borders count="2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otted">
        <color indexed="64"/>
      </right>
      <top/>
      <bottom style="thin">
        <color indexed="64"/>
      </bottom>
      <diagonal/>
    </border>
    <border>
      <left/>
      <right/>
      <top/>
      <bottom style="medium">
        <color rgb="FF0000FF"/>
      </bottom>
      <diagonal/>
    </border>
  </borders>
  <cellStyleXfs count="60">
    <xf numFmtId="0" fontId="0" fillId="0" borderId="0"/>
    <xf numFmtId="0" fontId="6" fillId="0" borderId="0" applyNumberFormat="0" applyFill="0" applyBorder="0" applyAlignment="0" applyProtection="0"/>
    <xf numFmtId="0" fontId="7" fillId="0" borderId="1" applyNumberFormat="0" applyFill="0" applyAlignment="0" applyProtection="0"/>
    <xf numFmtId="0" fontId="8" fillId="0" borderId="2" applyNumberFormat="0" applyFill="0" applyAlignment="0" applyProtection="0"/>
    <xf numFmtId="0" fontId="9" fillId="0" borderId="3" applyNumberFormat="0" applyFill="0" applyAlignment="0" applyProtection="0"/>
    <xf numFmtId="0" fontId="9" fillId="0" borderId="0" applyNumberFormat="0" applyFill="0" applyBorder="0" applyAlignment="0" applyProtection="0"/>
    <xf numFmtId="0" fontId="10" fillId="2" borderId="0" applyNumberFormat="0" applyBorder="0" applyAlignment="0" applyProtection="0"/>
    <xf numFmtId="0" fontId="11" fillId="3" borderId="0" applyNumberFormat="0" applyBorder="0" applyAlignment="0" applyProtection="0"/>
    <xf numFmtId="0" fontId="12" fillId="4" borderId="0" applyNumberFormat="0" applyBorder="0" applyAlignment="0" applyProtection="0"/>
    <xf numFmtId="0" fontId="13" fillId="5" borderId="4" applyNumberFormat="0" applyAlignment="0" applyProtection="0"/>
    <xf numFmtId="0" fontId="14" fillId="6" borderId="5" applyNumberFormat="0" applyAlignment="0" applyProtection="0"/>
    <xf numFmtId="0" fontId="15" fillId="6" borderId="4" applyNumberFormat="0" applyAlignment="0" applyProtection="0"/>
    <xf numFmtId="0" fontId="16" fillId="0" borderId="6" applyNumberFormat="0" applyFill="0" applyAlignment="0" applyProtection="0"/>
    <xf numFmtId="0" fontId="17" fillId="7" borderId="7" applyNumberFormat="0" applyAlignment="0" applyProtection="0"/>
    <xf numFmtId="0" fontId="18" fillId="0" borderId="0" applyNumberFormat="0" applyFill="0" applyBorder="0" applyAlignment="0" applyProtection="0"/>
    <xf numFmtId="0" fontId="5" fillId="8" borderId="8" applyNumberFormat="0" applyFont="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21" fillId="12" borderId="0" applyNumberFormat="0" applyBorder="0" applyAlignment="0" applyProtection="0"/>
    <xf numFmtId="0" fontId="21"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21" fillId="16" borderId="0" applyNumberFormat="0" applyBorder="0" applyAlignment="0" applyProtection="0"/>
    <xf numFmtId="0" fontId="21"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21" fillId="24" borderId="0" applyNumberFormat="0" applyBorder="0" applyAlignment="0" applyProtection="0"/>
    <xf numFmtId="0" fontId="21"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21" fillId="28" borderId="0" applyNumberFormat="0" applyBorder="0" applyAlignment="0" applyProtection="0"/>
    <xf numFmtId="0" fontId="21"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21" fillId="32" borderId="0" applyNumberFormat="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27" fillId="0" borderId="0"/>
    <xf numFmtId="166" fontId="29" fillId="0" borderId="0" applyFont="0" applyFill="0" applyBorder="0" applyAlignment="0" applyProtection="0"/>
    <xf numFmtId="166" fontId="29" fillId="0" borderId="0" applyFont="0" applyFill="0" applyBorder="0" applyAlignment="0" applyProtection="0"/>
    <xf numFmtId="44" fontId="27" fillId="0" borderId="0" applyFont="0" applyFill="0" applyBorder="0" applyAlignment="0" applyProtection="0"/>
    <xf numFmtId="0" fontId="29" fillId="0" borderId="0"/>
    <xf numFmtId="0" fontId="29" fillId="0" borderId="0"/>
    <xf numFmtId="0" fontId="29" fillId="0" borderId="0"/>
    <xf numFmtId="0" fontId="29" fillId="0" borderId="0"/>
    <xf numFmtId="9" fontId="30" fillId="0" borderId="0" applyFont="0" applyFill="0" applyBorder="0" applyAlignment="0" applyProtection="0"/>
    <xf numFmtId="9" fontId="29" fillId="0" borderId="0" applyFont="0" applyFill="0" applyBorder="0" applyAlignment="0" applyProtection="0"/>
    <xf numFmtId="0" fontId="27" fillId="0" borderId="0"/>
    <xf numFmtId="0" fontId="44" fillId="0" borderId="0" applyNumberFormat="0" applyFill="0" applyBorder="0" applyAlignment="0" applyProtection="0"/>
    <xf numFmtId="0" fontId="4" fillId="0" borderId="0"/>
    <xf numFmtId="0" fontId="3" fillId="0" borderId="0"/>
    <xf numFmtId="0" fontId="2" fillId="0" borderId="0"/>
    <xf numFmtId="0" fontId="1" fillId="0" borderId="0"/>
  </cellStyleXfs>
  <cellXfs count="459">
    <xf numFmtId="0" fontId="0" fillId="0" borderId="0" xfId="0"/>
    <xf numFmtId="0" fontId="22" fillId="0" borderId="0" xfId="0" applyFont="1" applyAlignment="1">
      <alignment vertical="center"/>
    </xf>
    <xf numFmtId="0" fontId="22" fillId="0" borderId="0" xfId="0" applyFont="1" applyAlignment="1">
      <alignment horizontal="left" vertical="center"/>
    </xf>
    <xf numFmtId="165" fontId="22" fillId="0" borderId="0" xfId="0" applyNumberFormat="1" applyFont="1" applyAlignment="1">
      <alignment vertical="center"/>
    </xf>
    <xf numFmtId="0" fontId="22" fillId="0" borderId="0" xfId="0" applyFont="1" applyAlignment="1">
      <alignment horizontal="center" vertical="center"/>
    </xf>
    <xf numFmtId="0" fontId="22" fillId="0" borderId="10" xfId="0" applyFont="1" applyBorder="1" applyAlignment="1">
      <alignment vertical="center"/>
    </xf>
    <xf numFmtId="0" fontId="23" fillId="0" borderId="0" xfId="0" applyFont="1" applyAlignment="1">
      <alignment horizontal="center" vertical="center"/>
    </xf>
    <xf numFmtId="0" fontId="0" fillId="0" borderId="0" xfId="0" applyAlignment="1">
      <alignment vertical="center"/>
    </xf>
    <xf numFmtId="0" fontId="25" fillId="0" borderId="0" xfId="0" applyFont="1" applyAlignment="1">
      <alignment vertical="center"/>
    </xf>
    <xf numFmtId="0" fontId="27" fillId="37" borderId="0" xfId="44" applyFill="1"/>
    <xf numFmtId="0" fontId="32" fillId="0" borderId="0" xfId="0" applyFont="1" applyAlignment="1">
      <alignment vertical="center" wrapText="1"/>
    </xf>
    <xf numFmtId="0" fontId="22" fillId="0" borderId="0" xfId="0" applyFont="1"/>
    <xf numFmtId="0" fontId="29" fillId="0" borderId="0" xfId="0" applyFont="1" applyAlignment="1">
      <alignment horizontal="justify" wrapText="1"/>
    </xf>
    <xf numFmtId="0" fontId="23" fillId="39" borderId="10" xfId="44" applyFont="1" applyFill="1" applyBorder="1" applyAlignment="1">
      <alignment horizontal="center"/>
    </xf>
    <xf numFmtId="0" fontId="26" fillId="0" borderId="0" xfId="0" applyFont="1"/>
    <xf numFmtId="0" fontId="0" fillId="0" borderId="0" xfId="0" applyAlignment="1">
      <alignment horizontal="center" vertical="center" wrapText="1"/>
    </xf>
    <xf numFmtId="0" fontId="28" fillId="0" borderId="0" xfId="44" applyFont="1" applyAlignment="1">
      <alignment vertical="center" wrapText="1"/>
    </xf>
    <xf numFmtId="0" fontId="22" fillId="0" borderId="0" xfId="0" applyFont="1" applyAlignment="1" applyProtection="1">
      <alignment horizontal="center" vertical="center"/>
      <protection locked="0"/>
    </xf>
    <xf numFmtId="0" fontId="22" fillId="0" borderId="0" xfId="0" applyFont="1" applyAlignment="1" applyProtection="1">
      <alignment vertical="center"/>
      <protection locked="0"/>
    </xf>
    <xf numFmtId="0" fontId="32" fillId="0" borderId="0" xfId="0" applyFont="1" applyAlignment="1" applyProtection="1">
      <alignment vertical="center" wrapText="1"/>
      <protection locked="0"/>
    </xf>
    <xf numFmtId="0" fontId="23" fillId="0" borderId="0" xfId="0" applyFont="1"/>
    <xf numFmtId="164" fontId="32" fillId="0" borderId="0" xfId="43" applyNumberFormat="1" applyFont="1" applyFill="1" applyBorder="1" applyAlignment="1" applyProtection="1">
      <alignment horizontal="center" vertical="center" wrapText="1"/>
    </xf>
    <xf numFmtId="167" fontId="29" fillId="0" borderId="10" xfId="0" applyNumberFormat="1" applyFont="1" applyBorder="1" applyAlignment="1">
      <alignment vertical="center"/>
    </xf>
    <xf numFmtId="44" fontId="32" fillId="0" borderId="10" xfId="45" applyNumberFormat="1" applyFont="1" applyBorder="1" applyAlignment="1" applyProtection="1">
      <alignment horizontal="left" vertical="center" indent="1"/>
    </xf>
    <xf numFmtId="0" fontId="32" fillId="0" borderId="10" xfId="0" applyFont="1" applyBorder="1" applyAlignment="1">
      <alignment horizontal="right" vertical="center" wrapText="1"/>
    </xf>
    <xf numFmtId="165" fontId="32" fillId="0" borderId="10" xfId="0" applyNumberFormat="1" applyFont="1" applyBorder="1" applyAlignment="1">
      <alignment vertical="center"/>
    </xf>
    <xf numFmtId="0" fontId="32" fillId="0" borderId="0" xfId="0" applyFont="1" applyAlignment="1">
      <alignment horizontal="left" vertical="center" wrapText="1"/>
    </xf>
    <xf numFmtId="9" fontId="32" fillId="0" borderId="0" xfId="43" applyFont="1" applyFill="1" applyBorder="1" applyAlignment="1" applyProtection="1">
      <alignment horizontal="center" vertical="center" wrapText="1"/>
      <protection locked="0"/>
    </xf>
    <xf numFmtId="0" fontId="32" fillId="0" borderId="10" xfId="0" applyFont="1" applyBorder="1" applyAlignment="1">
      <alignment horizontal="center" vertical="center" wrapText="1"/>
    </xf>
    <xf numFmtId="165" fontId="23" fillId="39" borderId="10" xfId="44" applyNumberFormat="1" applyFont="1" applyFill="1" applyBorder="1" applyAlignment="1">
      <alignment horizontal="center"/>
    </xf>
    <xf numFmtId="0" fontId="0" fillId="0" borderId="10" xfId="0" applyBorder="1" applyAlignment="1">
      <alignment horizontal="left" vertical="center" wrapText="1"/>
    </xf>
    <xf numFmtId="0" fontId="29" fillId="0" borderId="10" xfId="0" applyFont="1" applyBorder="1" applyAlignment="1">
      <alignment horizontal="center" vertical="center" wrapText="1"/>
    </xf>
    <xf numFmtId="0" fontId="32" fillId="38" borderId="21" xfId="0" applyFont="1" applyFill="1" applyBorder="1" applyAlignment="1">
      <alignment vertical="center"/>
    </xf>
    <xf numFmtId="0" fontId="32" fillId="38" borderId="19" xfId="0" applyFont="1" applyFill="1" applyBorder="1" applyAlignment="1">
      <alignment vertical="center"/>
    </xf>
    <xf numFmtId="0" fontId="0" fillId="0" borderId="0" xfId="0" pivotButton="1"/>
    <xf numFmtId="0" fontId="0" fillId="0" borderId="0" xfId="0" applyAlignment="1">
      <alignment horizontal="left"/>
    </xf>
    <xf numFmtId="165" fontId="0" fillId="0" borderId="0" xfId="0" applyNumberFormat="1"/>
    <xf numFmtId="0" fontId="33" fillId="0" borderId="0" xfId="0" applyFont="1" applyAlignment="1">
      <alignment vertical="center"/>
    </xf>
    <xf numFmtId="0" fontId="20" fillId="40" borderId="10" xfId="0" applyFont="1" applyFill="1" applyBorder="1" applyAlignment="1">
      <alignment vertical="center"/>
    </xf>
    <xf numFmtId="0" fontId="20" fillId="41" borderId="10" xfId="0" applyFont="1" applyFill="1" applyBorder="1" applyAlignment="1">
      <alignment vertical="center"/>
    </xf>
    <xf numFmtId="0" fontId="23" fillId="0" borderId="0" xfId="44" applyFont="1" applyAlignment="1" applyProtection="1">
      <alignment vertical="center" wrapText="1"/>
      <protection locked="0"/>
    </xf>
    <xf numFmtId="0" fontId="34" fillId="0" borderId="0" xfId="0" applyFont="1" applyAlignment="1">
      <alignment horizontal="left" vertical="center" wrapText="1"/>
    </xf>
    <xf numFmtId="0" fontId="20" fillId="36" borderId="10" xfId="0" applyFont="1" applyFill="1" applyBorder="1" applyAlignment="1">
      <alignment vertical="center" wrapText="1"/>
    </xf>
    <xf numFmtId="0" fontId="23" fillId="0" borderId="0" xfId="44" applyFont="1" applyAlignment="1">
      <alignment horizontal="center" vertical="center" wrapText="1"/>
    </xf>
    <xf numFmtId="0" fontId="32" fillId="38" borderId="17" xfId="0" applyFont="1" applyFill="1" applyBorder="1" applyAlignment="1">
      <alignment vertical="center" wrapText="1"/>
    </xf>
    <xf numFmtId="167" fontId="32" fillId="0" borderId="13" xfId="0" applyNumberFormat="1" applyFont="1" applyBorder="1" applyAlignment="1">
      <alignment vertical="center"/>
    </xf>
    <xf numFmtId="0" fontId="22" fillId="0" borderId="10" xfId="44" applyFont="1" applyBorder="1" applyAlignment="1">
      <alignment horizontal="center" vertical="center" wrapText="1"/>
    </xf>
    <xf numFmtId="14" fontId="0" fillId="0" borderId="0" xfId="0" applyNumberFormat="1" applyAlignment="1">
      <alignment vertical="center"/>
    </xf>
    <xf numFmtId="0" fontId="20" fillId="0" borderId="0" xfId="0" applyFont="1"/>
    <xf numFmtId="2" fontId="32" fillId="0" borderId="10" xfId="0" applyNumberFormat="1" applyFont="1" applyBorder="1" applyAlignment="1">
      <alignment vertical="center"/>
    </xf>
    <xf numFmtId="0" fontId="32" fillId="38" borderId="11" xfId="0" applyFont="1" applyFill="1" applyBorder="1" applyAlignment="1">
      <alignment horizontal="right" vertical="center" wrapText="1"/>
    </xf>
    <xf numFmtId="14" fontId="22" fillId="0" borderId="0" xfId="0" applyNumberFormat="1" applyFont="1" applyAlignment="1">
      <alignment vertical="center"/>
    </xf>
    <xf numFmtId="14" fontId="32" fillId="0" borderId="0" xfId="0" applyNumberFormat="1" applyFont="1" applyAlignment="1" applyProtection="1">
      <alignment horizontal="left" vertical="center" wrapText="1"/>
      <protection locked="0"/>
    </xf>
    <xf numFmtId="0" fontId="32" fillId="0" borderId="0" xfId="0" applyFont="1" applyAlignment="1" applyProtection="1">
      <alignment horizontal="left" vertical="center" wrapText="1"/>
      <protection locked="0"/>
    </xf>
    <xf numFmtId="44" fontId="22" fillId="0" borderId="0" xfId="42" applyFont="1" applyFill="1" applyBorder="1" applyAlignment="1">
      <alignment vertical="center"/>
    </xf>
    <xf numFmtId="0" fontId="29" fillId="0" borderId="10" xfId="0" applyFont="1" applyBorder="1" applyAlignment="1" applyProtection="1">
      <alignment horizontal="left" vertical="center" wrapText="1" indent="1"/>
      <protection locked="0"/>
    </xf>
    <xf numFmtId="0" fontId="0" fillId="0" borderId="10" xfId="0" quotePrefix="1" applyBorder="1" applyAlignment="1">
      <alignment horizontal="left" vertical="center" wrapText="1"/>
    </xf>
    <xf numFmtId="0" fontId="37" fillId="36" borderId="0" xfId="0" applyFont="1" applyFill="1" applyAlignment="1">
      <alignment vertical="center"/>
    </xf>
    <xf numFmtId="0" fontId="0" fillId="36" borderId="0" xfId="0" applyFill="1"/>
    <xf numFmtId="0" fontId="32" fillId="38" borderId="17" xfId="0" applyFont="1" applyFill="1" applyBorder="1" applyAlignment="1">
      <alignment horizontal="left" vertical="center" wrapText="1"/>
    </xf>
    <xf numFmtId="0" fontId="32" fillId="38" borderId="11" xfId="0" applyFont="1" applyFill="1" applyBorder="1" applyAlignment="1">
      <alignment horizontal="center" vertical="center" wrapText="1"/>
    </xf>
    <xf numFmtId="0" fontId="33" fillId="42" borderId="10" xfId="0" applyFont="1" applyFill="1" applyBorder="1" applyAlignment="1">
      <alignment horizontal="center" vertical="center" wrapText="1"/>
    </xf>
    <xf numFmtId="167" fontId="32" fillId="0" borderId="10" xfId="0" applyNumberFormat="1" applyFont="1" applyBorder="1" applyAlignment="1">
      <alignment vertical="center"/>
    </xf>
    <xf numFmtId="164" fontId="32" fillId="0" borderId="10" xfId="43" applyNumberFormat="1" applyFont="1" applyBorder="1" applyAlignment="1" applyProtection="1">
      <alignment horizontal="center" vertical="center" wrapText="1"/>
    </xf>
    <xf numFmtId="0" fontId="22" fillId="0" borderId="10" xfId="44" applyFont="1" applyBorder="1" applyAlignment="1" applyProtection="1">
      <alignment horizontal="left" vertical="center" wrapText="1"/>
      <protection locked="0"/>
    </xf>
    <xf numFmtId="165" fontId="22" fillId="0" borderId="0" xfId="0" applyNumberFormat="1" applyFont="1"/>
    <xf numFmtId="1" fontId="32" fillId="0" borderId="0" xfId="0" applyNumberFormat="1" applyFont="1" applyAlignment="1" applyProtection="1">
      <alignment horizontal="left" vertical="center" wrapText="1"/>
      <protection locked="0"/>
    </xf>
    <xf numFmtId="164" fontId="32" fillId="0" borderId="16" xfId="0" applyNumberFormat="1" applyFont="1" applyBorder="1" applyAlignment="1">
      <alignment vertical="center" wrapText="1"/>
    </xf>
    <xf numFmtId="0" fontId="32" fillId="43" borderId="10" xfId="0" applyFont="1" applyFill="1" applyBorder="1" applyAlignment="1">
      <alignment horizontal="center" vertical="center" wrapText="1"/>
    </xf>
    <xf numFmtId="44" fontId="22" fillId="0" borderId="0" xfId="0" applyNumberFormat="1" applyFont="1" applyAlignment="1">
      <alignment vertical="center"/>
    </xf>
    <xf numFmtId="0" fontId="32" fillId="43" borderId="24" xfId="0" applyFont="1" applyFill="1" applyBorder="1" applyAlignment="1">
      <alignment vertical="center" wrapText="1"/>
    </xf>
    <xf numFmtId="0" fontId="32" fillId="43" borderId="13" xfId="0" applyFont="1" applyFill="1" applyBorder="1" applyAlignment="1">
      <alignment vertical="center" wrapText="1"/>
    </xf>
    <xf numFmtId="167" fontId="22" fillId="0" borderId="0" xfId="0" applyNumberFormat="1" applyFont="1" applyAlignment="1">
      <alignment vertical="center"/>
    </xf>
    <xf numFmtId="0" fontId="23" fillId="0" borderId="0" xfId="0" applyFont="1" applyAlignment="1">
      <alignment vertical="center"/>
    </xf>
    <xf numFmtId="165" fontId="23" fillId="0" borderId="0" xfId="0" applyNumberFormat="1" applyFont="1" applyAlignment="1">
      <alignment vertical="center"/>
    </xf>
    <xf numFmtId="0" fontId="43" fillId="0" borderId="0" xfId="0" applyFont="1" applyAlignment="1">
      <alignment vertical="center"/>
    </xf>
    <xf numFmtId="14" fontId="43" fillId="0" borderId="0" xfId="0" applyNumberFormat="1" applyFont="1" applyAlignment="1">
      <alignment vertical="center"/>
    </xf>
    <xf numFmtId="14" fontId="43" fillId="0" borderId="0" xfId="0" applyNumberFormat="1" applyFont="1" applyAlignment="1">
      <alignment horizontal="center" vertical="center"/>
    </xf>
    <xf numFmtId="0" fontId="18" fillId="0" borderId="0" xfId="0" applyFont="1"/>
    <xf numFmtId="165" fontId="43" fillId="0" borderId="0" xfId="0" applyNumberFormat="1" applyFont="1" applyAlignment="1">
      <alignment vertical="center"/>
    </xf>
    <xf numFmtId="0" fontId="22" fillId="0" borderId="10" xfId="44" applyFont="1" applyBorder="1" applyAlignment="1">
      <alignment vertical="center" wrapText="1"/>
    </xf>
    <xf numFmtId="0" fontId="22" fillId="0" borderId="10" xfId="44" applyFont="1" applyBorder="1" applyAlignment="1">
      <alignment vertical="center"/>
    </xf>
    <xf numFmtId="9" fontId="22" fillId="38" borderId="10" xfId="47" applyNumberFormat="1" applyFont="1" applyFill="1" applyBorder="1" applyAlignment="1" applyProtection="1">
      <alignment horizontal="center" vertical="center" wrapText="1"/>
      <protection locked="0"/>
    </xf>
    <xf numFmtId="44" fontId="23" fillId="38" borderId="10" xfId="44" applyNumberFormat="1" applyFont="1" applyFill="1" applyBorder="1" applyAlignment="1">
      <alignment horizontal="center"/>
    </xf>
    <xf numFmtId="0" fontId="0" fillId="0" borderId="0" xfId="0" applyAlignment="1">
      <alignment vertical="center" wrapText="1"/>
    </xf>
    <xf numFmtId="0" fontId="44" fillId="0" borderId="0" xfId="55" applyAlignment="1">
      <alignment vertical="center"/>
    </xf>
    <xf numFmtId="0" fontId="0" fillId="0" borderId="0" xfId="0" applyAlignment="1">
      <alignment vertical="top"/>
    </xf>
    <xf numFmtId="165" fontId="23" fillId="35" borderId="17" xfId="0" applyNumberFormat="1" applyFont="1" applyFill="1" applyBorder="1" applyAlignment="1">
      <alignment vertical="center"/>
    </xf>
    <xf numFmtId="165" fontId="23" fillId="35" borderId="18" xfId="0" applyNumberFormat="1" applyFont="1" applyFill="1" applyBorder="1" applyAlignment="1">
      <alignment vertical="center"/>
    </xf>
    <xf numFmtId="165" fontId="23" fillId="35" borderId="11" xfId="0" applyNumberFormat="1" applyFont="1" applyFill="1" applyBorder="1" applyAlignment="1">
      <alignment vertical="center"/>
    </xf>
    <xf numFmtId="165" fontId="23" fillId="38" borderId="17" xfId="0" applyNumberFormat="1" applyFont="1" applyFill="1" applyBorder="1" applyAlignment="1">
      <alignment vertical="center"/>
    </xf>
    <xf numFmtId="165" fontId="23" fillId="38" borderId="18" xfId="0" applyNumberFormat="1" applyFont="1" applyFill="1" applyBorder="1" applyAlignment="1">
      <alignment vertical="center"/>
    </xf>
    <xf numFmtId="165" fontId="23" fillId="38" borderId="11" xfId="0" applyNumberFormat="1" applyFont="1" applyFill="1" applyBorder="1" applyAlignment="1">
      <alignment vertical="center"/>
    </xf>
    <xf numFmtId="165" fontId="23" fillId="38" borderId="22" xfId="0" applyNumberFormat="1" applyFont="1" applyFill="1" applyBorder="1" applyAlignment="1">
      <alignment vertical="center"/>
    </xf>
    <xf numFmtId="165" fontId="23" fillId="38" borderId="20" xfId="0" applyNumberFormat="1" applyFont="1" applyFill="1" applyBorder="1" applyAlignment="1">
      <alignment vertical="center"/>
    </xf>
    <xf numFmtId="165" fontId="23" fillId="38" borderId="14" xfId="0" applyNumberFormat="1" applyFont="1" applyFill="1" applyBorder="1" applyAlignment="1">
      <alignment vertical="center"/>
    </xf>
    <xf numFmtId="0" fontId="46" fillId="0" borderId="0" xfId="0" applyFont="1" applyAlignment="1">
      <alignment vertical="center"/>
    </xf>
    <xf numFmtId="0" fontId="47" fillId="0" borderId="0" xfId="0" applyFont="1" applyAlignment="1">
      <alignment vertical="center"/>
    </xf>
    <xf numFmtId="165" fontId="29" fillId="0" borderId="10" xfId="42" applyNumberFormat="1" applyFont="1" applyFill="1" applyBorder="1" applyAlignment="1" applyProtection="1">
      <alignment horizontal="center" vertical="center" wrapText="1"/>
      <protection locked="0"/>
    </xf>
    <xf numFmtId="165" fontId="29" fillId="37" borderId="10" xfId="0" applyNumberFormat="1" applyFont="1" applyFill="1" applyBorder="1" applyAlignment="1" applyProtection="1">
      <alignment horizontal="left" vertical="center" wrapText="1" indent="1"/>
      <protection locked="0"/>
    </xf>
    <xf numFmtId="164" fontId="38" fillId="43" borderId="23" xfId="43" applyNumberFormat="1" applyFont="1" applyFill="1" applyBorder="1" applyAlignment="1" applyProtection="1">
      <alignment horizontal="center" vertical="center" wrapText="1"/>
      <protection locked="0"/>
    </xf>
    <xf numFmtId="164" fontId="38" fillId="43" borderId="24" xfId="43" applyNumberFormat="1" applyFont="1" applyFill="1" applyBorder="1" applyAlignment="1" applyProtection="1">
      <alignment horizontal="center" vertical="center" wrapText="1"/>
      <protection locked="0"/>
    </xf>
    <xf numFmtId="164" fontId="38" fillId="43" borderId="13" xfId="43" applyNumberFormat="1" applyFont="1" applyFill="1" applyBorder="1" applyAlignment="1" applyProtection="1">
      <alignment horizontal="center" vertical="center" wrapText="1"/>
      <protection locked="0"/>
    </xf>
    <xf numFmtId="0" fontId="48" fillId="0" borderId="0" xfId="0" applyFont="1" applyAlignment="1">
      <alignment horizontal="right" vertical="center"/>
    </xf>
    <xf numFmtId="0" fontId="23" fillId="45" borderId="10" xfId="44" applyFont="1" applyFill="1" applyBorder="1" applyAlignment="1" applyProtection="1">
      <alignment vertical="center" wrapText="1"/>
      <protection locked="0"/>
    </xf>
    <xf numFmtId="0" fontId="23" fillId="45" borderId="10" xfId="44" applyFont="1" applyFill="1" applyBorder="1" applyAlignment="1" applyProtection="1">
      <alignment horizontal="left" vertical="center"/>
      <protection locked="0"/>
    </xf>
    <xf numFmtId="0" fontId="32" fillId="45" borderId="17" xfId="0" applyFont="1" applyFill="1" applyBorder="1" applyAlignment="1" applyProtection="1">
      <alignment horizontal="left" vertical="center" wrapText="1"/>
      <protection locked="0"/>
    </xf>
    <xf numFmtId="0" fontId="32" fillId="45" borderId="18" xfId="0" applyFont="1" applyFill="1" applyBorder="1" applyAlignment="1" applyProtection="1">
      <alignment horizontal="left" vertical="center" wrapText="1"/>
      <protection locked="0"/>
    </xf>
    <xf numFmtId="0" fontId="32" fillId="45" borderId="11" xfId="0" applyFont="1" applyFill="1" applyBorder="1" applyAlignment="1" applyProtection="1">
      <alignment horizontal="left" vertical="center" wrapText="1"/>
      <protection locked="0"/>
    </xf>
    <xf numFmtId="14" fontId="32" fillId="45" borderId="10" xfId="0" applyNumberFormat="1" applyFont="1" applyFill="1" applyBorder="1" applyAlignment="1" applyProtection="1">
      <alignment horizontal="center" vertical="center" wrapText="1"/>
      <protection locked="0"/>
    </xf>
    <xf numFmtId="14" fontId="32" fillId="45" borderId="11" xfId="0" applyNumberFormat="1" applyFont="1" applyFill="1" applyBorder="1" applyAlignment="1" applyProtection="1">
      <alignment horizontal="center" vertical="center" wrapText="1"/>
      <protection locked="0"/>
    </xf>
    <xf numFmtId="165" fontId="29" fillId="45" borderId="10" xfId="0" applyNumberFormat="1" applyFont="1" applyFill="1" applyBorder="1" applyAlignment="1" applyProtection="1">
      <alignment horizontal="left" vertical="center" wrapText="1" indent="1"/>
      <protection locked="0"/>
    </xf>
    <xf numFmtId="164" fontId="29" fillId="45" borderId="10" xfId="43" applyNumberFormat="1" applyFont="1" applyFill="1" applyBorder="1" applyAlignment="1" applyProtection="1">
      <alignment horizontal="center" vertical="center" wrapText="1"/>
      <protection locked="0"/>
    </xf>
    <xf numFmtId="14" fontId="29" fillId="45" borderId="10" xfId="0" applyNumberFormat="1" applyFont="1" applyFill="1" applyBorder="1" applyAlignment="1" applyProtection="1">
      <alignment horizontal="center" vertical="center" wrapText="1"/>
      <protection locked="0"/>
    </xf>
    <xf numFmtId="0" fontId="29" fillId="45" borderId="10" xfId="0" applyFont="1" applyFill="1" applyBorder="1" applyAlignment="1" applyProtection="1">
      <alignment horizontal="left" vertical="center" wrapText="1" indent="1"/>
      <protection locked="0"/>
    </xf>
    <xf numFmtId="165" fontId="29" fillId="45" borderId="10" xfId="0" applyNumberFormat="1" applyFont="1" applyFill="1" applyBorder="1" applyAlignment="1" applyProtection="1">
      <alignment horizontal="center" vertical="center" wrapText="1"/>
      <protection locked="0"/>
    </xf>
    <xf numFmtId="165" fontId="29" fillId="45" borderId="10" xfId="0" applyNumberFormat="1" applyFont="1" applyFill="1" applyBorder="1" applyAlignment="1" applyProtection="1">
      <alignment vertical="center"/>
      <protection locked="0"/>
    </xf>
    <xf numFmtId="165" fontId="29" fillId="45" borderId="10" xfId="43" applyNumberFormat="1" applyFont="1" applyFill="1" applyBorder="1" applyAlignment="1" applyProtection="1">
      <alignment horizontal="center" vertical="center" wrapText="1"/>
      <protection locked="0"/>
    </xf>
    <xf numFmtId="165" fontId="29" fillId="45" borderId="10" xfId="42" applyNumberFormat="1" applyFont="1" applyFill="1" applyBorder="1" applyAlignment="1" applyProtection="1">
      <alignment horizontal="center" vertical="center" wrapText="1"/>
      <protection locked="0"/>
    </xf>
    <xf numFmtId="0" fontId="29" fillId="45" borderId="10" xfId="43" applyNumberFormat="1" applyFont="1" applyFill="1" applyBorder="1" applyAlignment="1" applyProtection="1">
      <alignment horizontal="center" vertical="center" wrapText="1"/>
      <protection locked="0"/>
    </xf>
    <xf numFmtId="14" fontId="29" fillId="45" borderId="10" xfId="42" applyNumberFormat="1" applyFont="1" applyFill="1" applyBorder="1" applyAlignment="1" applyProtection="1">
      <alignment horizontal="center" vertical="center" wrapText="1"/>
      <protection locked="0"/>
    </xf>
    <xf numFmtId="14" fontId="29" fillId="45" borderId="10" xfId="0" applyNumberFormat="1" applyFont="1" applyFill="1" applyBorder="1" applyAlignment="1" applyProtection="1">
      <alignment horizontal="left" vertical="center" wrapText="1" indent="1"/>
      <protection locked="0"/>
    </xf>
    <xf numFmtId="49" fontId="29" fillId="45" borderId="10" xfId="0" applyNumberFormat="1" applyFont="1" applyFill="1" applyBorder="1" applyAlignment="1" applyProtection="1">
      <alignment horizontal="center" vertical="center" wrapText="1"/>
      <protection locked="0"/>
    </xf>
    <xf numFmtId="49" fontId="29" fillId="45" borderId="10" xfId="0" applyNumberFormat="1" applyFont="1" applyFill="1" applyBorder="1" applyAlignment="1" applyProtection="1">
      <alignment horizontal="left" vertical="center" wrapText="1" indent="1"/>
      <protection locked="0"/>
    </xf>
    <xf numFmtId="49" fontId="29" fillId="45" borderId="10" xfId="0" applyNumberFormat="1" applyFont="1" applyFill="1" applyBorder="1" applyAlignment="1" applyProtection="1">
      <alignment vertical="center"/>
      <protection locked="0"/>
    </xf>
    <xf numFmtId="49" fontId="29" fillId="45" borderId="10" xfId="42" applyNumberFormat="1" applyFont="1" applyFill="1" applyBorder="1" applyAlignment="1" applyProtection="1">
      <alignment horizontal="center" vertical="center" wrapText="1"/>
      <protection locked="0"/>
    </xf>
    <xf numFmtId="0" fontId="22" fillId="45" borderId="10" xfId="44" applyFont="1" applyFill="1" applyBorder="1" applyAlignment="1" applyProtection="1">
      <alignment horizontal="center" vertical="center" wrapText="1"/>
      <protection locked="0"/>
    </xf>
    <xf numFmtId="168" fontId="22" fillId="45" borderId="10" xfId="47" applyNumberFormat="1" applyFont="1" applyFill="1" applyBorder="1" applyAlignment="1" applyProtection="1">
      <alignment horizontal="center" vertical="center" wrapText="1"/>
      <protection locked="0"/>
    </xf>
    <xf numFmtId="44" fontId="22" fillId="45" borderId="10" xfId="47" applyFont="1" applyFill="1" applyBorder="1" applyAlignment="1" applyProtection="1">
      <alignment horizontal="center" vertical="center" wrapText="1"/>
      <protection locked="0"/>
    </xf>
    <xf numFmtId="0" fontId="23" fillId="45" borderId="10" xfId="44" applyFont="1" applyFill="1" applyBorder="1" applyAlignment="1" applyProtection="1">
      <alignment horizontal="center" vertical="center" wrapText="1"/>
      <protection locked="0"/>
    </xf>
    <xf numFmtId="168" fontId="23" fillId="45" borderId="10" xfId="47" applyNumberFormat="1" applyFont="1" applyFill="1" applyBorder="1" applyAlignment="1" applyProtection="1">
      <alignment horizontal="center" vertical="center" wrapText="1"/>
      <protection locked="0"/>
    </xf>
    <xf numFmtId="44" fontId="23" fillId="45" borderId="10" xfId="47" applyFont="1" applyFill="1" applyBorder="1" applyAlignment="1" applyProtection="1">
      <alignment horizontal="center" vertical="center" wrapText="1"/>
      <protection locked="0"/>
    </xf>
    <xf numFmtId="14" fontId="22" fillId="45" borderId="10" xfId="44" applyNumberFormat="1" applyFont="1" applyFill="1" applyBorder="1" applyAlignment="1" applyProtection="1">
      <alignment horizontal="center" vertical="center" wrapText="1"/>
      <protection locked="0"/>
    </xf>
    <xf numFmtId="14" fontId="23" fillId="45" borderId="10" xfId="44" applyNumberFormat="1" applyFont="1" applyFill="1" applyBorder="1" applyAlignment="1" applyProtection="1">
      <alignment horizontal="center" vertical="center" wrapText="1"/>
      <protection locked="0"/>
    </xf>
    <xf numFmtId="44" fontId="23" fillId="39" borderId="17" xfId="44" applyNumberFormat="1" applyFont="1" applyFill="1" applyBorder="1"/>
    <xf numFmtId="44" fontId="23" fillId="39" borderId="11" xfId="44" applyNumberFormat="1" applyFont="1" applyFill="1" applyBorder="1"/>
    <xf numFmtId="9" fontId="33" fillId="0" borderId="0" xfId="43" applyFont="1" applyAlignment="1">
      <alignment horizontal="center" vertical="center"/>
    </xf>
    <xf numFmtId="165" fontId="33" fillId="0" borderId="0" xfId="0" applyNumberFormat="1" applyFont="1" applyAlignment="1">
      <alignment vertical="center"/>
    </xf>
    <xf numFmtId="0" fontId="33" fillId="0" borderId="0" xfId="0" applyFont="1" applyAlignment="1">
      <alignment horizontal="center" vertical="center"/>
    </xf>
    <xf numFmtId="2" fontId="33" fillId="0" borderId="0" xfId="0" applyNumberFormat="1" applyFont="1" applyAlignment="1">
      <alignment vertical="center"/>
    </xf>
    <xf numFmtId="0" fontId="43" fillId="0" borderId="0" xfId="0" applyFont="1"/>
    <xf numFmtId="0" fontId="29" fillId="0" borderId="0" xfId="0" applyFont="1" applyAlignment="1">
      <alignment vertical="center"/>
    </xf>
    <xf numFmtId="0" fontId="50" fillId="0" borderId="10" xfId="0" applyFont="1" applyBorder="1" applyAlignment="1">
      <alignment horizontal="center" vertical="center" wrapText="1"/>
    </xf>
    <xf numFmtId="0" fontId="32" fillId="0" borderId="11" xfId="0" applyFont="1" applyBorder="1" applyAlignment="1">
      <alignment horizontal="center" vertical="center" wrapText="1"/>
    </xf>
    <xf numFmtId="44" fontId="32" fillId="0" borderId="10" xfId="0" applyNumberFormat="1" applyFont="1" applyBorder="1" applyAlignment="1">
      <alignment horizontal="left" vertical="center" wrapText="1" indent="1"/>
    </xf>
    <xf numFmtId="0" fontId="32" fillId="0" borderId="17" xfId="0" applyFont="1" applyBorder="1" applyAlignment="1">
      <alignment horizontal="left" vertical="center" wrapText="1"/>
    </xf>
    <xf numFmtId="0" fontId="32" fillId="0" borderId="18" xfId="0" applyFont="1" applyBorder="1" applyAlignment="1">
      <alignment horizontal="right" vertical="center"/>
    </xf>
    <xf numFmtId="0" fontId="29" fillId="0" borderId="18" xfId="0" applyFont="1" applyBorder="1" applyAlignment="1">
      <alignment vertical="center"/>
    </xf>
    <xf numFmtId="0" fontId="32" fillId="0" borderId="18" xfId="0" applyFont="1" applyBorder="1" applyAlignment="1">
      <alignment horizontal="left" vertical="center" wrapText="1"/>
    </xf>
    <xf numFmtId="0" fontId="29" fillId="0" borderId="11" xfId="0" applyFont="1" applyBorder="1" applyAlignment="1">
      <alignment horizontal="right" vertical="center"/>
    </xf>
    <xf numFmtId="44" fontId="51" fillId="0" borderId="25" xfId="0" applyNumberFormat="1" applyFont="1" applyBorder="1" applyAlignment="1">
      <alignment horizontal="left" vertical="center" wrapText="1" indent="1"/>
    </xf>
    <xf numFmtId="44" fontId="51" fillId="0" borderId="10" xfId="0" applyNumberFormat="1" applyFont="1" applyBorder="1" applyAlignment="1">
      <alignment horizontal="left" vertical="center" wrapText="1" indent="1"/>
    </xf>
    <xf numFmtId="0" fontId="32" fillId="0" borderId="21" xfId="0" applyFont="1" applyBorder="1" applyAlignment="1">
      <alignment horizontal="left" vertical="center" wrapText="1"/>
    </xf>
    <xf numFmtId="0" fontId="32" fillId="0" borderId="19" xfId="0" applyFont="1" applyBorder="1" applyAlignment="1">
      <alignment horizontal="right" vertical="center"/>
    </xf>
    <xf numFmtId="0" fontId="32" fillId="0" borderId="19" xfId="0" applyFont="1" applyBorder="1" applyAlignment="1">
      <alignment horizontal="left" vertical="center" wrapText="1"/>
    </xf>
    <xf numFmtId="0" fontId="29" fillId="0" borderId="19" xfId="0" applyFont="1" applyBorder="1" applyAlignment="1">
      <alignment horizontal="right" vertical="center"/>
    </xf>
    <xf numFmtId="0" fontId="29" fillId="0" borderId="19" xfId="0" applyFont="1" applyBorder="1" applyAlignment="1">
      <alignment vertical="center"/>
    </xf>
    <xf numFmtId="44" fontId="32" fillId="0" borderId="25" xfId="0" applyNumberFormat="1" applyFont="1" applyBorder="1" applyAlignment="1">
      <alignment horizontal="left" vertical="center" wrapText="1" indent="1"/>
    </xf>
    <xf numFmtId="0" fontId="0" fillId="0" borderId="0" xfId="0" applyAlignment="1">
      <alignment horizontal="left" vertical="center"/>
    </xf>
    <xf numFmtId="0" fontId="32" fillId="0" borderId="0" xfId="0" applyFont="1" applyAlignment="1">
      <alignment vertical="center"/>
    </xf>
    <xf numFmtId="0" fontId="49" fillId="0" borderId="0" xfId="0" applyFont="1" applyAlignment="1">
      <alignment horizontal="justify" vertical="center"/>
    </xf>
    <xf numFmtId="0" fontId="0" fillId="45" borderId="10" xfId="0" applyFill="1" applyBorder="1" applyAlignment="1">
      <alignment vertical="center"/>
    </xf>
    <xf numFmtId="0" fontId="0" fillId="0" borderId="22" xfId="0" applyBorder="1" applyAlignment="1">
      <alignment horizontal="right" vertical="center"/>
    </xf>
    <xf numFmtId="0" fontId="0" fillId="0" borderId="16" xfId="0" applyBorder="1" applyAlignment="1">
      <alignment horizontal="right" vertical="center"/>
    </xf>
    <xf numFmtId="0" fontId="50" fillId="0" borderId="13" xfId="0" applyFont="1" applyBorder="1" applyAlignment="1">
      <alignment vertical="center" wrapText="1"/>
    </xf>
    <xf numFmtId="0" fontId="44" fillId="0" borderId="0" xfId="55" applyBorder="1" applyAlignment="1">
      <alignment vertical="top"/>
    </xf>
    <xf numFmtId="165" fontId="22" fillId="45" borderId="17" xfId="0" applyNumberFormat="1" applyFont="1" applyFill="1" applyBorder="1" applyAlignment="1">
      <alignment vertical="center"/>
    </xf>
    <xf numFmtId="165" fontId="22" fillId="45" borderId="18" xfId="0" applyNumberFormat="1" applyFont="1" applyFill="1" applyBorder="1" applyAlignment="1">
      <alignment horizontal="center" vertical="center"/>
    </xf>
    <xf numFmtId="165" fontId="22" fillId="45" borderId="11" xfId="0" applyNumberFormat="1" applyFont="1" applyFill="1" applyBorder="1" applyAlignment="1">
      <alignment horizontal="center" vertical="center"/>
    </xf>
    <xf numFmtId="0" fontId="0" fillId="45" borderId="23" xfId="0" applyFill="1" applyBorder="1" applyAlignment="1">
      <alignment vertical="center"/>
    </xf>
    <xf numFmtId="0" fontId="0" fillId="45" borderId="24" xfId="0" applyFill="1" applyBorder="1" applyAlignment="1">
      <alignment vertical="center"/>
    </xf>
    <xf numFmtId="165" fontId="22" fillId="45" borderId="18" xfId="0" applyNumberFormat="1" applyFont="1" applyFill="1" applyBorder="1" applyAlignment="1">
      <alignment vertical="center"/>
    </xf>
    <xf numFmtId="165" fontId="22" fillId="45" borderId="20" xfId="0" applyNumberFormat="1" applyFont="1" applyFill="1" applyBorder="1" applyAlignment="1">
      <alignment vertical="center"/>
    </xf>
    <xf numFmtId="165" fontId="22" fillId="45" borderId="20" xfId="0" applyNumberFormat="1" applyFont="1" applyFill="1" applyBorder="1" applyAlignment="1">
      <alignment horizontal="center" vertical="center"/>
    </xf>
    <xf numFmtId="165" fontId="22" fillId="45" borderId="14" xfId="0" applyNumberFormat="1" applyFont="1" applyFill="1" applyBorder="1" applyAlignment="1">
      <alignment horizontal="center" vertical="center"/>
    </xf>
    <xf numFmtId="0" fontId="53" fillId="0" borderId="0" xfId="0" applyFont="1" applyAlignment="1">
      <alignment vertical="center"/>
    </xf>
    <xf numFmtId="14" fontId="53" fillId="0" borderId="0" xfId="0" applyNumberFormat="1" applyFont="1" applyAlignment="1">
      <alignment vertical="center"/>
    </xf>
    <xf numFmtId="0" fontId="22" fillId="46" borderId="10" xfId="0" applyFont="1" applyFill="1" applyBorder="1" applyAlignment="1">
      <alignment vertical="center"/>
    </xf>
    <xf numFmtId="164" fontId="29" fillId="46" borderId="10" xfId="43" applyNumberFormat="1" applyFont="1" applyFill="1" applyBorder="1" applyAlignment="1" applyProtection="1">
      <alignment vertical="center" wrapText="1"/>
      <protection locked="0"/>
    </xf>
    <xf numFmtId="164" fontId="29" fillId="46" borderId="10" xfId="43" applyNumberFormat="1" applyFont="1" applyFill="1" applyBorder="1" applyAlignment="1" applyProtection="1">
      <alignment horizontal="center" vertical="center" wrapText="1"/>
      <protection locked="0"/>
    </xf>
    <xf numFmtId="165" fontId="32" fillId="46" borderId="10" xfId="0" applyNumberFormat="1" applyFont="1" applyFill="1" applyBorder="1" applyAlignment="1">
      <alignment vertical="center"/>
    </xf>
    <xf numFmtId="168" fontId="29" fillId="46" borderId="10" xfId="42" applyNumberFormat="1" applyFont="1" applyFill="1" applyBorder="1" applyAlignment="1" applyProtection="1">
      <alignment horizontal="center" vertical="center" wrapText="1"/>
      <protection locked="0"/>
    </xf>
    <xf numFmtId="167" fontId="32" fillId="46" borderId="13" xfId="0" applyNumberFormat="1" applyFont="1" applyFill="1" applyBorder="1" applyAlignment="1">
      <alignment vertical="center"/>
    </xf>
    <xf numFmtId="0" fontId="22" fillId="33" borderId="10" xfId="44" applyFont="1" applyFill="1" applyBorder="1" applyAlignment="1">
      <alignment horizontal="center" vertical="center" wrapText="1"/>
    </xf>
    <xf numFmtId="0" fontId="22" fillId="46" borderId="10" xfId="44" applyFont="1" applyFill="1" applyBorder="1" applyProtection="1">
      <protection locked="0"/>
    </xf>
    <xf numFmtId="44" fontId="23" fillId="46" borderId="10" xfId="47" applyFont="1" applyFill="1" applyBorder="1" applyAlignment="1" applyProtection="1">
      <alignment horizontal="center" vertical="center" wrapText="1"/>
      <protection locked="0"/>
    </xf>
    <xf numFmtId="168" fontId="23" fillId="46" borderId="10" xfId="47" applyNumberFormat="1" applyFont="1" applyFill="1" applyBorder="1" applyAlignment="1" applyProtection="1">
      <alignment horizontal="center" vertical="center" wrapText="1"/>
      <protection locked="0"/>
    </xf>
    <xf numFmtId="165" fontId="23" fillId="46" borderId="10" xfId="44" applyNumberFormat="1" applyFont="1" applyFill="1" applyBorder="1" applyAlignment="1">
      <alignment horizontal="center"/>
    </xf>
    <xf numFmtId="164" fontId="29" fillId="47" borderId="10" xfId="43" applyNumberFormat="1" applyFont="1" applyFill="1" applyBorder="1" applyAlignment="1" applyProtection="1">
      <alignment horizontal="center" vertical="center" wrapText="1"/>
      <protection locked="0"/>
    </xf>
    <xf numFmtId="165" fontId="18" fillId="0" borderId="0" xfId="0" applyNumberFormat="1" applyFont="1"/>
    <xf numFmtId="0" fontId="23" fillId="33" borderId="10" xfId="56" applyFont="1" applyFill="1" applyBorder="1" applyAlignment="1">
      <alignment horizontal="center" vertical="center" wrapText="1"/>
    </xf>
    <xf numFmtId="0" fontId="23" fillId="47" borderId="10" xfId="56" applyFont="1" applyFill="1" applyBorder="1" applyAlignment="1">
      <alignment horizontal="center" vertical="center" wrapText="1"/>
    </xf>
    <xf numFmtId="0" fontId="23" fillId="33" borderId="12" xfId="56" applyFont="1" applyFill="1" applyBorder="1" applyAlignment="1">
      <alignment horizontal="center" vertical="center"/>
    </xf>
    <xf numFmtId="0" fontId="23" fillId="33" borderId="19" xfId="56" applyFont="1" applyFill="1" applyBorder="1" applyAlignment="1">
      <alignment horizontal="center" vertical="center"/>
    </xf>
    <xf numFmtId="0" fontId="22" fillId="0" borderId="19" xfId="0" applyFont="1" applyBorder="1" applyAlignment="1">
      <alignment vertical="center"/>
    </xf>
    <xf numFmtId="0" fontId="0" fillId="0" borderId="19" xfId="0" applyBorder="1"/>
    <xf numFmtId="0" fontId="22" fillId="46" borderId="19" xfId="0" applyFont="1" applyFill="1" applyBorder="1" applyAlignment="1">
      <alignment vertical="center"/>
    </xf>
    <xf numFmtId="165" fontId="22" fillId="46" borderId="19" xfId="0" applyNumberFormat="1" applyFont="1" applyFill="1" applyBorder="1" applyAlignment="1">
      <alignment vertical="center"/>
    </xf>
    <xf numFmtId="0" fontId="0" fillId="37" borderId="0" xfId="0" applyFill="1"/>
    <xf numFmtId="0" fontId="29" fillId="0" borderId="0" xfId="0" applyFont="1" applyAlignment="1">
      <alignment horizontal="center" vertical="center" wrapText="1"/>
    </xf>
    <xf numFmtId="165" fontId="29" fillId="37" borderId="0" xfId="0" applyNumberFormat="1" applyFont="1" applyFill="1" applyAlignment="1" applyProtection="1">
      <alignment horizontal="left" vertical="center" wrapText="1" indent="1"/>
      <protection locked="0"/>
    </xf>
    <xf numFmtId="0" fontId="29" fillId="46" borderId="10" xfId="43" applyNumberFormat="1" applyFont="1" applyFill="1" applyBorder="1" applyAlignment="1" applyProtection="1">
      <alignment horizontal="center" vertical="center" wrapText="1"/>
      <protection locked="0"/>
    </xf>
    <xf numFmtId="165" fontId="29" fillId="46" borderId="10" xfId="43" applyNumberFormat="1" applyFont="1" applyFill="1" applyBorder="1" applyAlignment="1" applyProtection="1">
      <alignment horizontal="center" vertical="center" wrapText="1"/>
      <protection locked="0"/>
    </xf>
    <xf numFmtId="0" fontId="23" fillId="34" borderId="10" xfId="0" applyFont="1" applyFill="1" applyBorder="1" applyAlignment="1">
      <alignment horizontal="left" vertical="center"/>
    </xf>
    <xf numFmtId="0" fontId="56" fillId="49" borderId="10" xfId="0" applyFont="1" applyFill="1" applyBorder="1" applyAlignment="1">
      <alignment horizontal="center" vertical="center" wrapText="1"/>
    </xf>
    <xf numFmtId="0" fontId="23" fillId="34" borderId="10" xfId="0" applyFont="1" applyFill="1" applyBorder="1" applyAlignment="1">
      <alignment horizontal="center" vertical="center" wrapText="1"/>
    </xf>
    <xf numFmtId="0" fontId="23" fillId="34" borderId="10" xfId="0" applyFont="1" applyFill="1" applyBorder="1" applyAlignment="1">
      <alignment horizontal="center" vertical="center"/>
    </xf>
    <xf numFmtId="165" fontId="23" fillId="34" borderId="10" xfId="0" applyNumberFormat="1" applyFont="1" applyFill="1" applyBorder="1" applyAlignment="1">
      <alignment horizontal="center" vertical="center" wrapText="1"/>
    </xf>
    <xf numFmtId="0" fontId="23" fillId="33" borderId="10" xfId="0" applyFont="1" applyFill="1" applyBorder="1" applyAlignment="1">
      <alignment horizontal="center" vertical="center" wrapText="1"/>
    </xf>
    <xf numFmtId="0" fontId="46" fillId="48" borderId="10" xfId="0" applyFont="1" applyFill="1" applyBorder="1" applyAlignment="1">
      <alignment horizontal="center" vertical="center" wrapText="1"/>
    </xf>
    <xf numFmtId="165" fontId="23" fillId="33" borderId="10" xfId="0" applyNumberFormat="1" applyFont="1" applyFill="1" applyBorder="1" applyAlignment="1">
      <alignment horizontal="center" vertical="center" wrapText="1"/>
    </xf>
    <xf numFmtId="0" fontId="23" fillId="45" borderId="10" xfId="0" applyFont="1" applyFill="1" applyBorder="1" applyAlignment="1" applyProtection="1">
      <alignment horizontal="left" vertical="center" wrapText="1"/>
      <protection locked="0"/>
    </xf>
    <xf numFmtId="0" fontId="0" fillId="45" borderId="10" xfId="0" applyFill="1" applyBorder="1" applyAlignment="1" applyProtection="1">
      <alignment horizontal="center" vertical="center" wrapText="1"/>
      <protection locked="0"/>
    </xf>
    <xf numFmtId="0" fontId="54" fillId="44" borderId="10" xfId="0" applyFont="1" applyFill="1" applyBorder="1" applyAlignment="1" applyProtection="1">
      <alignment horizontal="left" vertical="center" wrapText="1"/>
      <protection locked="0"/>
    </xf>
    <xf numFmtId="0" fontId="54" fillId="44" borderId="10" xfId="0" applyFont="1" applyFill="1" applyBorder="1" applyAlignment="1" applyProtection="1">
      <alignment horizontal="center" vertical="center"/>
      <protection locked="0"/>
    </xf>
    <xf numFmtId="49" fontId="54" fillId="44" borderId="10" xfId="0" applyNumberFormat="1" applyFont="1" applyFill="1" applyBorder="1" applyAlignment="1" applyProtection="1">
      <alignment horizontal="center" vertical="center"/>
      <protection locked="0"/>
    </xf>
    <xf numFmtId="14" fontId="54" fillId="44" borderId="10" xfId="0" applyNumberFormat="1" applyFont="1" applyFill="1" applyBorder="1" applyAlignment="1" applyProtection="1">
      <alignment horizontal="center" vertical="center"/>
      <protection locked="0"/>
    </xf>
    <xf numFmtId="0" fontId="54" fillId="44" borderId="10" xfId="0" applyFont="1" applyFill="1" applyBorder="1" applyAlignment="1" applyProtection="1">
      <alignment vertical="center" wrapText="1"/>
      <protection locked="0"/>
    </xf>
    <xf numFmtId="44" fontId="54" fillId="44" borderId="10" xfId="42" applyFont="1" applyFill="1" applyBorder="1" applyAlignment="1" applyProtection="1">
      <alignment vertical="center"/>
      <protection locked="0"/>
    </xf>
    <xf numFmtId="0" fontId="54" fillId="44" borderId="10" xfId="0" applyFont="1" applyFill="1" applyBorder="1" applyAlignment="1" applyProtection="1">
      <alignment horizontal="center" vertical="center" wrapText="1"/>
      <protection locked="0"/>
    </xf>
    <xf numFmtId="44" fontId="39" fillId="0" borderId="10" xfId="42" applyFont="1" applyBorder="1" applyAlignment="1" applyProtection="1">
      <alignment vertical="center"/>
      <protection locked="0"/>
    </xf>
    <xf numFmtId="14" fontId="55" fillId="44" borderId="10" xfId="0" applyNumberFormat="1" applyFont="1" applyFill="1" applyBorder="1" applyAlignment="1" applyProtection="1">
      <alignment horizontal="center" vertical="center"/>
      <protection locked="0"/>
    </xf>
    <xf numFmtId="44" fontId="54" fillId="44" borderId="10" xfId="0" applyNumberFormat="1" applyFont="1" applyFill="1" applyBorder="1" applyAlignment="1" applyProtection="1">
      <alignment horizontal="center" vertical="center"/>
      <protection locked="0"/>
    </xf>
    <xf numFmtId="0" fontId="22" fillId="0" borderId="10" xfId="0" applyFont="1" applyBorder="1" applyAlignment="1" applyProtection="1">
      <alignment vertical="center"/>
      <protection locked="0"/>
    </xf>
    <xf numFmtId="0" fontId="29" fillId="44" borderId="10" xfId="0" applyFont="1" applyFill="1" applyBorder="1" applyAlignment="1" applyProtection="1">
      <alignment vertical="center"/>
      <protection locked="0"/>
    </xf>
    <xf numFmtId="0" fontId="40" fillId="44" borderId="10" xfId="0" applyFont="1" applyFill="1" applyBorder="1" applyAlignment="1" applyProtection="1">
      <alignment horizontal="left" vertical="center"/>
      <protection locked="0"/>
    </xf>
    <xf numFmtId="14" fontId="29" fillId="44" borderId="10" xfId="0" applyNumberFormat="1" applyFont="1" applyFill="1" applyBorder="1" applyAlignment="1" applyProtection="1">
      <alignment horizontal="center" vertical="center"/>
      <protection locked="0"/>
    </xf>
    <xf numFmtId="0" fontId="29" fillId="44" borderId="10" xfId="0" applyFont="1" applyFill="1" applyBorder="1" applyAlignment="1" applyProtection="1">
      <alignment horizontal="center" vertical="center"/>
      <protection locked="0"/>
    </xf>
    <xf numFmtId="0" fontId="40" fillId="44" borderId="10" xfId="0" applyFont="1" applyFill="1" applyBorder="1" applyAlignment="1" applyProtection="1">
      <alignment vertical="center"/>
      <protection locked="0"/>
    </xf>
    <xf numFmtId="165" fontId="29" fillId="44" borderId="10" xfId="0" applyNumberFormat="1" applyFont="1" applyFill="1" applyBorder="1" applyAlignment="1" applyProtection="1">
      <alignment vertical="center"/>
      <protection locked="0"/>
    </xf>
    <xf numFmtId="0" fontId="40" fillId="44" borderId="10" xfId="0" applyFont="1" applyFill="1" applyBorder="1" applyAlignment="1" applyProtection="1">
      <alignment horizontal="center" vertical="center"/>
      <protection locked="0"/>
    </xf>
    <xf numFmtId="0" fontId="22" fillId="0" borderId="19" xfId="0" applyFont="1" applyBorder="1" applyAlignment="1" applyProtection="1">
      <alignment vertical="center"/>
      <protection locked="0"/>
    </xf>
    <xf numFmtId="0" fontId="22" fillId="0" borderId="19" xfId="0" applyFont="1" applyBorder="1" applyAlignment="1" applyProtection="1">
      <alignment horizontal="left" vertical="center"/>
      <protection locked="0"/>
    </xf>
    <xf numFmtId="14" fontId="22" fillId="0" borderId="19" xfId="0" applyNumberFormat="1" applyFont="1" applyBorder="1" applyAlignment="1" applyProtection="1">
      <alignment horizontal="center" vertical="center"/>
      <protection locked="0"/>
    </xf>
    <xf numFmtId="14" fontId="22" fillId="0" borderId="19" xfId="0" applyNumberFormat="1" applyFont="1" applyBorder="1" applyAlignment="1" applyProtection="1">
      <alignment vertical="center"/>
      <protection locked="0"/>
    </xf>
    <xf numFmtId="0" fontId="22" fillId="0" borderId="19" xfId="0" applyFont="1" applyBorder="1" applyAlignment="1" applyProtection="1">
      <alignment horizontal="center" vertical="center"/>
      <protection locked="0"/>
    </xf>
    <xf numFmtId="0" fontId="31" fillId="0" borderId="19" xfId="0" applyFont="1" applyBorder="1" applyAlignment="1" applyProtection="1">
      <alignment horizontal="center" vertical="center"/>
      <protection locked="0"/>
    </xf>
    <xf numFmtId="165" fontId="31" fillId="0" borderId="19" xfId="0" applyNumberFormat="1" applyFont="1" applyBorder="1" applyAlignment="1" applyProtection="1">
      <alignment vertical="center"/>
      <protection locked="0"/>
    </xf>
    <xf numFmtId="44" fontId="23" fillId="0" borderId="19" xfId="0" applyNumberFormat="1" applyFont="1" applyBorder="1" applyAlignment="1" applyProtection="1">
      <alignment vertical="center"/>
      <protection locked="0"/>
    </xf>
    <xf numFmtId="0" fontId="23" fillId="0" borderId="0" xfId="0" applyFont="1" applyAlignment="1" applyProtection="1">
      <alignment vertical="center"/>
      <protection locked="0"/>
    </xf>
    <xf numFmtId="165" fontId="22" fillId="45" borderId="17" xfId="0" applyNumberFormat="1" applyFont="1" applyFill="1" applyBorder="1" applyAlignment="1" applyProtection="1">
      <alignment vertical="center"/>
      <protection locked="0"/>
    </xf>
    <xf numFmtId="165" fontId="22" fillId="45" borderId="18" xfId="0" applyNumberFormat="1" applyFont="1" applyFill="1" applyBorder="1" applyAlignment="1" applyProtection="1">
      <alignment horizontal="center" vertical="center"/>
      <protection locked="0"/>
    </xf>
    <xf numFmtId="165" fontId="22" fillId="45" borderId="11" xfId="0" applyNumberFormat="1" applyFont="1" applyFill="1" applyBorder="1" applyAlignment="1" applyProtection="1">
      <alignment horizontal="center" vertical="center"/>
      <protection locked="0"/>
    </xf>
    <xf numFmtId="0" fontId="22" fillId="0" borderId="0" xfId="0" applyFont="1" applyAlignment="1" applyProtection="1">
      <alignment horizontal="left" vertical="center"/>
      <protection locked="0"/>
    </xf>
    <xf numFmtId="165" fontId="22" fillId="0" borderId="0" xfId="0" applyNumberFormat="1" applyFont="1" applyAlignment="1" applyProtection="1">
      <alignment vertical="center"/>
      <protection locked="0"/>
    </xf>
    <xf numFmtId="0" fontId="22" fillId="46" borderId="10" xfId="0" applyFont="1" applyFill="1" applyBorder="1" applyAlignment="1" applyProtection="1">
      <alignment vertical="center"/>
      <protection locked="0"/>
    </xf>
    <xf numFmtId="165" fontId="22" fillId="46" borderId="10" xfId="0" applyNumberFormat="1" applyFont="1" applyFill="1" applyBorder="1" applyAlignment="1" applyProtection="1">
      <alignment vertical="center"/>
      <protection locked="0"/>
    </xf>
    <xf numFmtId="0" fontId="32" fillId="33" borderId="10" xfId="0" applyFont="1" applyFill="1" applyBorder="1" applyAlignment="1">
      <alignment horizontal="center" vertical="center" wrapText="1"/>
    </xf>
    <xf numFmtId="0" fontId="46" fillId="51" borderId="10" xfId="0" applyFont="1" applyFill="1" applyBorder="1" applyAlignment="1">
      <alignment horizontal="center" vertical="center" wrapText="1"/>
    </xf>
    <xf numFmtId="0" fontId="23" fillId="33" borderId="10" xfId="0" applyFont="1" applyFill="1" applyBorder="1" applyAlignment="1">
      <alignment vertical="center" wrapText="1"/>
    </xf>
    <xf numFmtId="0" fontId="29" fillId="46" borderId="10" xfId="0" applyFont="1" applyFill="1" applyBorder="1" applyAlignment="1">
      <alignment horizontal="left" vertical="center" wrapText="1" indent="1"/>
    </xf>
    <xf numFmtId="0" fontId="29" fillId="46" borderId="10" xfId="0" applyFont="1" applyFill="1" applyBorder="1" applyAlignment="1" applyProtection="1">
      <alignment horizontal="left" vertical="center" wrapText="1" indent="1"/>
      <protection locked="0"/>
    </xf>
    <xf numFmtId="165" fontId="29" fillId="46" borderId="10" xfId="0" applyNumberFormat="1" applyFont="1" applyFill="1" applyBorder="1" applyAlignment="1" applyProtection="1">
      <alignment horizontal="left" vertical="center" wrapText="1" indent="1"/>
      <protection locked="0"/>
    </xf>
    <xf numFmtId="165" fontId="23" fillId="36" borderId="10" xfId="0" applyNumberFormat="1" applyFont="1" applyFill="1" applyBorder="1" applyAlignment="1" applyProtection="1">
      <alignment horizontal="center" vertical="center"/>
      <protection locked="0"/>
    </xf>
    <xf numFmtId="0" fontId="22" fillId="44" borderId="10" xfId="0" applyFont="1" applyFill="1" applyBorder="1" applyAlignment="1" applyProtection="1">
      <alignment vertical="center"/>
      <protection locked="0"/>
    </xf>
    <xf numFmtId="14" fontId="29" fillId="45" borderId="10" xfId="0" applyNumberFormat="1" applyFont="1" applyFill="1" applyBorder="1" applyAlignment="1" applyProtection="1">
      <alignment horizontal="left" vertical="center" wrapText="1"/>
      <protection locked="0"/>
    </xf>
    <xf numFmtId="0" fontId="32" fillId="46" borderId="10" xfId="43" applyNumberFormat="1" applyFont="1" applyFill="1" applyBorder="1" applyAlignment="1" applyProtection="1">
      <alignment horizontal="center" vertical="center" wrapText="1"/>
    </xf>
    <xf numFmtId="0" fontId="25" fillId="0" borderId="0" xfId="0" applyFont="1" applyAlignment="1" applyProtection="1">
      <alignment vertical="center"/>
      <protection locked="0"/>
    </xf>
    <xf numFmtId="0" fontId="0" fillId="0" borderId="0" xfId="0" applyAlignment="1" applyProtection="1">
      <alignment vertical="center"/>
      <protection locked="0"/>
    </xf>
    <xf numFmtId="0" fontId="0" fillId="0" borderId="0" xfId="0" applyProtection="1">
      <protection locked="0"/>
    </xf>
    <xf numFmtId="0" fontId="22" fillId="0" borderId="10" xfId="56" applyFont="1" applyBorder="1" applyAlignment="1" applyProtection="1">
      <alignment vertical="center" wrapText="1"/>
      <protection locked="0"/>
    </xf>
    <xf numFmtId="0" fontId="22" fillId="0" borderId="10" xfId="56" applyFont="1" applyBorder="1" applyAlignment="1" applyProtection="1">
      <alignment vertical="center"/>
      <protection locked="0"/>
    </xf>
    <xf numFmtId="0" fontId="28" fillId="0" borderId="0" xfId="56" applyFont="1" applyAlignment="1" applyProtection="1">
      <alignment vertical="center" wrapText="1"/>
      <protection locked="0"/>
    </xf>
    <xf numFmtId="0" fontId="32" fillId="38" borderId="17" xfId="0" applyFont="1" applyFill="1" applyBorder="1" applyAlignment="1" applyProtection="1">
      <alignment horizontal="left" vertical="center" wrapText="1"/>
      <protection locked="0"/>
    </xf>
    <xf numFmtId="0" fontId="32" fillId="38" borderId="11" xfId="0" applyFont="1" applyFill="1" applyBorder="1" applyAlignment="1" applyProtection="1">
      <alignment horizontal="right" vertical="center" wrapText="1"/>
      <protection locked="0"/>
    </xf>
    <xf numFmtId="0" fontId="32" fillId="38" borderId="10" xfId="0" applyFont="1" applyFill="1" applyBorder="1" applyAlignment="1" applyProtection="1">
      <alignment vertical="center" wrapText="1"/>
      <protection locked="0"/>
    </xf>
    <xf numFmtId="0" fontId="32" fillId="0" borderId="19" xfId="0" applyFont="1" applyBorder="1" applyAlignment="1" applyProtection="1">
      <alignment vertical="center" wrapText="1"/>
      <protection locked="0"/>
    </xf>
    <xf numFmtId="0" fontId="32" fillId="0" borderId="12" xfId="0" applyFont="1" applyBorder="1" applyAlignment="1" applyProtection="1">
      <alignment vertical="center" wrapText="1"/>
      <protection locked="0"/>
    </xf>
    <xf numFmtId="0" fontId="29" fillId="0" borderId="10" xfId="0" applyFont="1" applyBorder="1" applyAlignment="1" applyProtection="1">
      <alignment horizontal="center" vertical="center" wrapText="1"/>
      <protection locked="0"/>
    </xf>
    <xf numFmtId="0" fontId="32" fillId="38" borderId="17" xfId="0" applyFont="1" applyFill="1" applyBorder="1" applyAlignment="1" applyProtection="1">
      <alignment vertical="center"/>
      <protection locked="0"/>
    </xf>
    <xf numFmtId="0" fontId="32" fillId="38" borderId="18" xfId="0" applyFont="1" applyFill="1" applyBorder="1" applyAlignment="1" applyProtection="1">
      <alignment vertical="center"/>
      <protection locked="0"/>
    </xf>
    <xf numFmtId="165" fontId="32" fillId="0" borderId="10" xfId="0" applyNumberFormat="1" applyFont="1" applyBorder="1" applyAlignment="1" applyProtection="1">
      <alignment vertical="center" wrapText="1"/>
      <protection locked="0"/>
    </xf>
    <xf numFmtId="0" fontId="32" fillId="38" borderId="12" xfId="0" applyFont="1" applyFill="1" applyBorder="1" applyAlignment="1" applyProtection="1">
      <alignment horizontal="center" vertical="center" wrapText="1"/>
      <protection locked="0"/>
    </xf>
    <xf numFmtId="0" fontId="37" fillId="36" borderId="0" xfId="0" applyFont="1" applyFill="1" applyAlignment="1" applyProtection="1">
      <alignment vertical="center"/>
      <protection locked="0"/>
    </xf>
    <xf numFmtId="0" fontId="0" fillId="36" borderId="0" xfId="0" applyFill="1" applyProtection="1">
      <protection locked="0"/>
    </xf>
    <xf numFmtId="0" fontId="43" fillId="0" borderId="0" xfId="0" applyFont="1" applyAlignment="1" applyProtection="1">
      <alignment vertical="center"/>
      <protection locked="0"/>
    </xf>
    <xf numFmtId="14" fontId="43" fillId="0" borderId="0" xfId="0" applyNumberFormat="1" applyFont="1" applyAlignment="1" applyProtection="1">
      <alignment vertical="center"/>
      <protection locked="0"/>
    </xf>
    <xf numFmtId="0" fontId="18" fillId="0" borderId="0" xfId="0" applyFont="1" applyProtection="1">
      <protection locked="0"/>
    </xf>
    <xf numFmtId="165" fontId="18" fillId="0" borderId="0" xfId="0" applyNumberFormat="1" applyFont="1" applyProtection="1">
      <protection locked="0"/>
    </xf>
    <xf numFmtId="44" fontId="22" fillId="0" borderId="0" xfId="42" applyFont="1" applyFill="1" applyBorder="1" applyAlignment="1" applyProtection="1">
      <alignment vertical="center"/>
      <protection locked="0"/>
    </xf>
    <xf numFmtId="0" fontId="32" fillId="38" borderId="21" xfId="0" applyFont="1" applyFill="1" applyBorder="1" applyAlignment="1" applyProtection="1">
      <alignment horizontal="left" vertical="center" wrapText="1"/>
      <protection locked="0"/>
    </xf>
    <xf numFmtId="0" fontId="32" fillId="38" borderId="12" xfId="0" applyFont="1" applyFill="1" applyBorder="1" applyAlignment="1" applyProtection="1">
      <alignment horizontal="right" vertical="center" wrapText="1"/>
      <protection locked="0"/>
    </xf>
    <xf numFmtId="14" fontId="29" fillId="45" borderId="13" xfId="0" applyNumberFormat="1" applyFont="1" applyFill="1" applyBorder="1" applyAlignment="1" applyProtection="1">
      <alignment horizontal="left" vertical="center" wrapText="1" indent="1"/>
      <protection locked="0"/>
    </xf>
    <xf numFmtId="0" fontId="18" fillId="0" borderId="26" xfId="0" applyFont="1" applyBorder="1"/>
    <xf numFmtId="0" fontId="43" fillId="0" borderId="26" xfId="0" applyFont="1" applyBorder="1" applyAlignment="1" applyProtection="1">
      <alignment vertical="center"/>
      <protection locked="0"/>
    </xf>
    <xf numFmtId="14" fontId="43" fillId="0" borderId="26" xfId="0" applyNumberFormat="1" applyFont="1" applyBorder="1" applyAlignment="1" applyProtection="1">
      <alignment vertical="center"/>
      <protection locked="0"/>
    </xf>
    <xf numFmtId="0" fontId="18" fillId="0" borderId="26" xfId="0" applyFont="1" applyBorder="1" applyProtection="1">
      <protection locked="0"/>
    </xf>
    <xf numFmtId="0" fontId="0" fillId="0" borderId="26" xfId="0" applyBorder="1" applyProtection="1">
      <protection locked="0"/>
    </xf>
    <xf numFmtId="165" fontId="18" fillId="0" borderId="26" xfId="0" applyNumberFormat="1" applyFont="1" applyBorder="1" applyProtection="1">
      <protection locked="0"/>
    </xf>
    <xf numFmtId="44" fontId="22" fillId="0" borderId="26" xfId="42" applyFont="1" applyFill="1" applyBorder="1" applyAlignment="1" applyProtection="1">
      <alignment vertical="center"/>
      <protection locked="0"/>
    </xf>
    <xf numFmtId="44" fontId="22" fillId="0" borderId="26" xfId="42" applyFont="1" applyFill="1" applyBorder="1" applyAlignment="1">
      <alignment vertical="center"/>
    </xf>
    <xf numFmtId="0" fontId="22" fillId="0" borderId="26" xfId="0" applyFont="1" applyBorder="1" applyAlignment="1">
      <alignment vertical="center"/>
    </xf>
    <xf numFmtId="14" fontId="22" fillId="0" borderId="26" xfId="0" applyNumberFormat="1" applyFont="1" applyBorder="1" applyAlignment="1">
      <alignment vertical="center"/>
    </xf>
    <xf numFmtId="0" fontId="0" fillId="0" borderId="26" xfId="0" applyBorder="1"/>
    <xf numFmtId="165" fontId="18" fillId="0" borderId="26" xfId="0" applyNumberFormat="1" applyFont="1" applyBorder="1"/>
    <xf numFmtId="49" fontId="18" fillId="0" borderId="0" xfId="0" applyNumberFormat="1" applyFont="1"/>
    <xf numFmtId="0" fontId="58" fillId="0" borderId="10" xfId="0" applyFont="1" applyBorder="1"/>
    <xf numFmtId="0" fontId="29" fillId="46" borderId="10" xfId="43" applyNumberFormat="1" applyFont="1" applyFill="1" applyBorder="1" applyAlignment="1" applyProtection="1">
      <alignment horizontal="center" vertical="center" wrapText="1"/>
    </xf>
    <xf numFmtId="44" fontId="29" fillId="45" borderId="10" xfId="0" applyNumberFormat="1" applyFont="1" applyFill="1" applyBorder="1" applyAlignment="1" applyProtection="1">
      <alignment horizontal="left" vertical="center" wrapText="1" indent="1"/>
      <protection locked="0"/>
    </xf>
    <xf numFmtId="164" fontId="29" fillId="45" borderId="10" xfId="0" applyNumberFormat="1" applyFont="1" applyFill="1" applyBorder="1" applyAlignment="1" applyProtection="1">
      <alignment horizontal="left" vertical="center" wrapText="1" indent="1"/>
      <protection locked="0"/>
    </xf>
    <xf numFmtId="0" fontId="22" fillId="0" borderId="10" xfId="58" applyFont="1" applyBorder="1" applyAlignment="1">
      <alignment vertical="center" wrapText="1"/>
    </xf>
    <xf numFmtId="0" fontId="22" fillId="0" borderId="10" xfId="58" applyFont="1" applyBorder="1" applyAlignment="1">
      <alignment vertical="center"/>
    </xf>
    <xf numFmtId="0" fontId="28" fillId="0" borderId="0" xfId="58" applyFont="1" applyAlignment="1">
      <alignment vertical="center" wrapText="1"/>
    </xf>
    <xf numFmtId="164" fontId="32" fillId="0" borderId="0" xfId="0" applyNumberFormat="1" applyFont="1" applyAlignment="1">
      <alignment vertical="center" wrapText="1"/>
    </xf>
    <xf numFmtId="0" fontId="23" fillId="46" borderId="10" xfId="58" applyFont="1" applyFill="1" applyBorder="1" applyAlignment="1">
      <alignment horizontal="center" vertical="center" wrapText="1"/>
    </xf>
    <xf numFmtId="164" fontId="32" fillId="0" borderId="0" xfId="43" applyNumberFormat="1" applyFont="1" applyBorder="1" applyAlignment="1" applyProtection="1">
      <alignment horizontal="center" vertical="center" wrapText="1"/>
    </xf>
    <xf numFmtId="165" fontId="23" fillId="36" borderId="10" xfId="0" applyNumberFormat="1" applyFont="1" applyFill="1" applyBorder="1" applyAlignment="1" applyProtection="1">
      <alignment horizontal="center" vertical="center" wrapText="1"/>
      <protection locked="0"/>
    </xf>
    <xf numFmtId="0" fontId="22" fillId="0" borderId="10" xfId="59" applyFont="1" applyBorder="1" applyAlignment="1">
      <alignment vertical="center" wrapText="1"/>
    </xf>
    <xf numFmtId="0" fontId="22" fillId="0" borderId="10" xfId="59" applyFont="1" applyBorder="1" applyAlignment="1">
      <alignment vertical="center"/>
    </xf>
    <xf numFmtId="0" fontId="28" fillId="0" borderId="0" xfId="59" applyFont="1" applyAlignment="1">
      <alignment vertical="center" wrapText="1"/>
    </xf>
    <xf numFmtId="0" fontId="23" fillId="33" borderId="10" xfId="59" applyFont="1" applyFill="1" applyBorder="1" applyAlignment="1">
      <alignment horizontal="center" vertical="center" wrapText="1"/>
    </xf>
    <xf numFmtId="0" fontId="23" fillId="33" borderId="13" xfId="59" applyFont="1" applyFill="1" applyBorder="1" applyAlignment="1">
      <alignment horizontal="center" vertical="center" wrapText="1"/>
    </xf>
    <xf numFmtId="0" fontId="18" fillId="0" borderId="0" xfId="0" applyFont="1" applyAlignment="1">
      <alignment horizontal="center"/>
    </xf>
    <xf numFmtId="0" fontId="23" fillId="46" borderId="10" xfId="59" applyFont="1" applyFill="1" applyBorder="1" applyAlignment="1">
      <alignment horizontal="center" vertical="center" wrapText="1"/>
    </xf>
    <xf numFmtId="0" fontId="43" fillId="0" borderId="0" xfId="0" applyFont="1" applyAlignment="1" applyProtection="1">
      <alignment horizontal="center" vertical="center"/>
      <protection locked="0"/>
    </xf>
    <xf numFmtId="14" fontId="43" fillId="0" borderId="0" xfId="0" applyNumberFormat="1" applyFont="1" applyAlignment="1" applyProtection="1">
      <alignment horizontal="center" vertical="center"/>
      <protection locked="0"/>
    </xf>
    <xf numFmtId="0" fontId="18" fillId="0" borderId="0" xfId="0" applyFont="1" applyAlignment="1" applyProtection="1">
      <alignment horizontal="center"/>
      <protection locked="0"/>
    </xf>
    <xf numFmtId="0" fontId="0" fillId="0" borderId="0" xfId="0" applyAlignment="1">
      <alignment horizontal="left" vertical="center" wrapText="1"/>
    </xf>
    <xf numFmtId="0" fontId="20" fillId="0" borderId="0" xfId="0" applyFont="1" applyAlignment="1">
      <alignment horizontal="left" vertical="center" wrapText="1"/>
    </xf>
    <xf numFmtId="165" fontId="23" fillId="0" borderId="17" xfId="0" applyNumberFormat="1" applyFont="1" applyBorder="1" applyAlignment="1" applyProtection="1">
      <alignment horizontal="left" vertical="center" wrapText="1"/>
      <protection locked="0"/>
    </xf>
    <xf numFmtId="165" fontId="23" fillId="0" borderId="18" xfId="0" applyNumberFormat="1" applyFont="1" applyBorder="1" applyAlignment="1" applyProtection="1">
      <alignment horizontal="left" vertical="center" wrapText="1"/>
      <protection locked="0"/>
    </xf>
    <xf numFmtId="165" fontId="23" fillId="0" borderId="11" xfId="0" applyNumberFormat="1" applyFont="1" applyBorder="1" applyAlignment="1" applyProtection="1">
      <alignment horizontal="left" vertical="center" wrapText="1"/>
      <protection locked="0"/>
    </xf>
    <xf numFmtId="165" fontId="23" fillId="38" borderId="17" xfId="0" applyNumberFormat="1" applyFont="1" applyFill="1" applyBorder="1" applyAlignment="1" applyProtection="1">
      <alignment horizontal="left" vertical="center" wrapText="1"/>
      <protection locked="0"/>
    </xf>
    <xf numFmtId="165" fontId="23" fillId="38" borderId="18" xfId="0" applyNumberFormat="1" applyFont="1" applyFill="1" applyBorder="1" applyAlignment="1" applyProtection="1">
      <alignment horizontal="left" vertical="center"/>
      <protection locked="0"/>
    </xf>
    <xf numFmtId="165" fontId="23" fillId="38" borderId="11" xfId="0" applyNumberFormat="1" applyFont="1" applyFill="1" applyBorder="1" applyAlignment="1" applyProtection="1">
      <alignment horizontal="left" vertical="center"/>
      <protection locked="0"/>
    </xf>
    <xf numFmtId="0" fontId="23" fillId="45" borderId="22" xfId="0" applyFont="1" applyFill="1" applyBorder="1" applyAlignment="1" applyProtection="1">
      <alignment horizontal="left" vertical="center" wrapText="1"/>
      <protection locked="0"/>
    </xf>
    <xf numFmtId="0" fontId="23" fillId="45" borderId="20" xfId="0" applyFont="1" applyFill="1" applyBorder="1" applyAlignment="1" applyProtection="1">
      <alignment horizontal="left" vertical="center" wrapText="1"/>
      <protection locked="0"/>
    </xf>
    <xf numFmtId="0" fontId="23" fillId="45" borderId="14" xfId="0" applyFont="1" applyFill="1" applyBorder="1" applyAlignment="1" applyProtection="1">
      <alignment horizontal="left" vertical="center" wrapText="1"/>
      <protection locked="0"/>
    </xf>
    <xf numFmtId="0" fontId="23" fillId="45" borderId="21" xfId="0" applyFont="1" applyFill="1" applyBorder="1" applyAlignment="1" applyProtection="1">
      <alignment horizontal="left" vertical="center" wrapText="1"/>
      <protection locked="0"/>
    </xf>
    <xf numFmtId="0" fontId="23" fillId="45" borderId="19" xfId="0" applyFont="1" applyFill="1" applyBorder="1" applyAlignment="1" applyProtection="1">
      <alignment horizontal="left" vertical="center" wrapText="1"/>
      <protection locked="0"/>
    </xf>
    <xf numFmtId="0" fontId="23" fillId="45" borderId="12" xfId="0" applyFont="1" applyFill="1" applyBorder="1" applyAlignment="1" applyProtection="1">
      <alignment horizontal="left" vertical="center" wrapText="1"/>
      <protection locked="0"/>
    </xf>
    <xf numFmtId="0" fontId="24" fillId="0" borderId="0" xfId="0" applyFont="1" applyAlignment="1">
      <alignment horizontal="center" vertical="center" wrapText="1"/>
    </xf>
    <xf numFmtId="0" fontId="0" fillId="0" borderId="0" xfId="0" applyAlignment="1">
      <alignment vertical="center"/>
    </xf>
    <xf numFmtId="0" fontId="0" fillId="0" borderId="19" xfId="0" applyBorder="1" applyAlignment="1">
      <alignment vertical="center"/>
    </xf>
    <xf numFmtId="165" fontId="22" fillId="45" borderId="10" xfId="0" applyNumberFormat="1" applyFont="1" applyFill="1" applyBorder="1" applyAlignment="1" applyProtection="1">
      <alignment horizontal="left" vertical="top"/>
      <protection locked="0"/>
    </xf>
    <xf numFmtId="165" fontId="23" fillId="0" borderId="22" xfId="0" applyNumberFormat="1" applyFont="1" applyBorder="1" applyAlignment="1" applyProtection="1">
      <alignment horizontal="left" vertical="center"/>
      <protection locked="0"/>
    </xf>
    <xf numFmtId="165" fontId="23" fillId="0" borderId="14" xfId="0" applyNumberFormat="1" applyFont="1" applyBorder="1" applyAlignment="1" applyProtection="1">
      <alignment horizontal="left" vertical="center"/>
      <protection locked="0"/>
    </xf>
    <xf numFmtId="165" fontId="23" fillId="0" borderId="16" xfId="0" applyNumberFormat="1" applyFont="1" applyBorder="1" applyAlignment="1" applyProtection="1">
      <alignment horizontal="left" vertical="center"/>
      <protection locked="0"/>
    </xf>
    <xf numFmtId="165" fontId="23" fillId="0" borderId="15" xfId="0" applyNumberFormat="1" applyFont="1" applyBorder="1" applyAlignment="1" applyProtection="1">
      <alignment horizontal="left" vertical="center"/>
      <protection locked="0"/>
    </xf>
    <xf numFmtId="165" fontId="23" fillId="0" borderId="21" xfId="0" applyNumberFormat="1" applyFont="1" applyBorder="1" applyAlignment="1" applyProtection="1">
      <alignment horizontal="left" vertical="center"/>
      <protection locked="0"/>
    </xf>
    <xf numFmtId="165" fontId="23" fillId="0" borderId="12" xfId="0" applyNumberFormat="1" applyFont="1" applyBorder="1" applyAlignment="1" applyProtection="1">
      <alignment horizontal="left" vertical="center"/>
      <protection locked="0"/>
    </xf>
    <xf numFmtId="165" fontId="23" fillId="0" borderId="20" xfId="0" applyNumberFormat="1" applyFont="1" applyBorder="1" applyAlignment="1" applyProtection="1">
      <alignment horizontal="left" vertical="center"/>
      <protection locked="0"/>
    </xf>
    <xf numFmtId="165" fontId="23" fillId="0" borderId="0" xfId="0" applyNumberFormat="1" applyFont="1" applyAlignment="1" applyProtection="1">
      <alignment horizontal="left" vertical="center"/>
      <protection locked="0"/>
    </xf>
    <xf numFmtId="165" fontId="23" fillId="0" borderId="19" xfId="0" applyNumberFormat="1" applyFont="1" applyBorder="1" applyAlignment="1" applyProtection="1">
      <alignment horizontal="left" vertical="center"/>
      <protection locked="0"/>
    </xf>
    <xf numFmtId="165" fontId="22" fillId="45" borderId="13" xfId="0" applyNumberFormat="1" applyFont="1" applyFill="1" applyBorder="1" applyAlignment="1" applyProtection="1">
      <alignment horizontal="left" vertical="center"/>
      <protection locked="0"/>
    </xf>
    <xf numFmtId="165" fontId="23" fillId="35" borderId="13" xfId="0" applyNumberFormat="1" applyFont="1" applyFill="1" applyBorder="1" applyAlignment="1" applyProtection="1">
      <alignment horizontal="center" vertical="center"/>
      <protection locked="0"/>
    </xf>
    <xf numFmtId="165" fontId="23" fillId="38" borderId="17" xfId="0" applyNumberFormat="1" applyFont="1" applyFill="1" applyBorder="1" applyAlignment="1" applyProtection="1">
      <alignment horizontal="left" vertical="center"/>
      <protection locked="0"/>
    </xf>
    <xf numFmtId="165" fontId="22" fillId="45" borderId="10" xfId="0" applyNumberFormat="1" applyFont="1" applyFill="1" applyBorder="1" applyAlignment="1" applyProtection="1">
      <alignment horizontal="left" vertical="center"/>
      <protection locked="0"/>
    </xf>
    <xf numFmtId="0" fontId="23" fillId="33" borderId="16" xfId="0" applyFont="1" applyFill="1" applyBorder="1" applyAlignment="1">
      <alignment horizontal="center" vertical="center"/>
    </xf>
    <xf numFmtId="0" fontId="23" fillId="33" borderId="0" xfId="0" applyFont="1" applyFill="1" applyAlignment="1">
      <alignment horizontal="center" vertical="center"/>
    </xf>
    <xf numFmtId="0" fontId="58" fillId="33" borderId="19" xfId="0" applyFont="1" applyFill="1" applyBorder="1" applyAlignment="1">
      <alignment horizontal="center" wrapText="1"/>
    </xf>
    <xf numFmtId="0" fontId="22" fillId="33" borderId="19" xfId="0" applyFont="1" applyFill="1" applyBorder="1" applyAlignment="1">
      <alignment horizontal="center" vertical="center"/>
    </xf>
    <xf numFmtId="0" fontId="57" fillId="49" borderId="0" xfId="0" applyFont="1" applyFill="1" applyAlignment="1">
      <alignment horizontal="center"/>
    </xf>
    <xf numFmtId="0" fontId="32" fillId="45" borderId="17" xfId="0" applyFont="1" applyFill="1" applyBorder="1" applyAlignment="1" applyProtection="1">
      <alignment horizontal="left" vertical="center" wrapText="1"/>
      <protection locked="0"/>
    </xf>
    <xf numFmtId="0" fontId="32" fillId="45" borderId="18" xfId="0" applyFont="1" applyFill="1" applyBorder="1" applyAlignment="1" applyProtection="1">
      <alignment horizontal="left" vertical="center" wrapText="1"/>
      <protection locked="0"/>
    </xf>
    <xf numFmtId="0" fontId="32" fillId="45" borderId="11" xfId="0" applyFont="1" applyFill="1" applyBorder="1" applyAlignment="1" applyProtection="1">
      <alignment horizontal="left" vertical="center" wrapText="1"/>
      <protection locked="0"/>
    </xf>
    <xf numFmtId="10" fontId="32" fillId="45" borderId="17" xfId="0" applyNumberFormat="1" applyFont="1" applyFill="1" applyBorder="1" applyAlignment="1" applyProtection="1">
      <alignment horizontal="left" vertical="center" wrapText="1"/>
      <protection locked="0"/>
    </xf>
    <xf numFmtId="10" fontId="32" fillId="45" borderId="18" xfId="0" applyNumberFormat="1" applyFont="1" applyFill="1" applyBorder="1" applyAlignment="1" applyProtection="1">
      <alignment horizontal="left" vertical="center" wrapText="1"/>
      <protection locked="0"/>
    </xf>
    <xf numFmtId="10" fontId="32" fillId="45" borderId="11" xfId="0" applyNumberFormat="1" applyFont="1" applyFill="1" applyBorder="1" applyAlignment="1" applyProtection="1">
      <alignment horizontal="left" vertical="center" wrapText="1"/>
      <protection locked="0"/>
    </xf>
    <xf numFmtId="0" fontId="32" fillId="38" borderId="17" xfId="0" applyFont="1" applyFill="1" applyBorder="1" applyAlignment="1">
      <alignment horizontal="left" vertical="center" wrapText="1"/>
    </xf>
    <xf numFmtId="0" fontId="32" fillId="38" borderId="11" xfId="0" applyFont="1" applyFill="1" applyBorder="1" applyAlignment="1">
      <alignment horizontal="left" vertical="center" wrapText="1"/>
    </xf>
    <xf numFmtId="0" fontId="32" fillId="38" borderId="17" xfId="0" applyFont="1" applyFill="1" applyBorder="1" applyAlignment="1">
      <alignment horizontal="center" vertical="center" wrapText="1"/>
    </xf>
    <xf numFmtId="0" fontId="32" fillId="38" borderId="18" xfId="0" applyFont="1" applyFill="1" applyBorder="1" applyAlignment="1">
      <alignment horizontal="center" vertical="center" wrapText="1"/>
    </xf>
    <xf numFmtId="0" fontId="32" fillId="38" borderId="11" xfId="0" applyFont="1" applyFill="1" applyBorder="1" applyAlignment="1">
      <alignment horizontal="center" vertical="center" wrapText="1"/>
    </xf>
    <xf numFmtId="0" fontId="23" fillId="45" borderId="17" xfId="59" applyFont="1" applyFill="1" applyBorder="1" applyAlignment="1" applyProtection="1">
      <alignment horizontal="left" vertical="center" wrapText="1"/>
      <protection locked="0"/>
    </xf>
    <xf numFmtId="0" fontId="23" fillId="45" borderId="11" xfId="59" applyFont="1" applyFill="1" applyBorder="1" applyAlignment="1" applyProtection="1">
      <alignment horizontal="left" vertical="center" wrapText="1"/>
      <protection locked="0"/>
    </xf>
    <xf numFmtId="0" fontId="23" fillId="45" borderId="22" xfId="59" applyFont="1" applyFill="1" applyBorder="1" applyAlignment="1" applyProtection="1">
      <alignment horizontal="left" vertical="center" wrapText="1"/>
      <protection locked="0"/>
    </xf>
    <xf numFmtId="0" fontId="23" fillId="45" borderId="14" xfId="59" applyFont="1" applyFill="1" applyBorder="1" applyAlignment="1" applyProtection="1">
      <alignment horizontal="left" vertical="center" wrapText="1"/>
      <protection locked="0"/>
    </xf>
    <xf numFmtId="0" fontId="23" fillId="33" borderId="10" xfId="59" applyFont="1" applyFill="1" applyBorder="1" applyAlignment="1">
      <alignment horizontal="center" vertical="center" wrapText="1"/>
    </xf>
    <xf numFmtId="164" fontId="29" fillId="46" borderId="10" xfId="43" applyNumberFormat="1" applyFont="1" applyFill="1" applyBorder="1" applyAlignment="1" applyProtection="1">
      <alignment horizontal="center" vertical="center" wrapText="1"/>
      <protection locked="0"/>
    </xf>
    <xf numFmtId="164" fontId="29" fillId="46" borderId="23" xfId="43" applyNumberFormat="1" applyFont="1" applyFill="1" applyBorder="1" applyAlignment="1" applyProtection="1">
      <alignment horizontal="center" vertical="center" wrapText="1"/>
      <protection locked="0"/>
    </xf>
    <xf numFmtId="164" fontId="29" fillId="46" borderId="24" xfId="43" applyNumberFormat="1" applyFont="1" applyFill="1" applyBorder="1" applyAlignment="1" applyProtection="1">
      <alignment horizontal="center" vertical="center" wrapText="1"/>
      <protection locked="0"/>
    </xf>
    <xf numFmtId="164" fontId="29" fillId="46" borderId="13" xfId="43" applyNumberFormat="1" applyFont="1" applyFill="1" applyBorder="1" applyAlignment="1" applyProtection="1">
      <alignment horizontal="center" vertical="center" wrapText="1"/>
      <protection locked="0"/>
    </xf>
    <xf numFmtId="9" fontId="32" fillId="45" borderId="17" xfId="0" applyNumberFormat="1" applyFont="1" applyFill="1" applyBorder="1" applyAlignment="1" applyProtection="1">
      <alignment horizontal="left" vertical="center" wrapText="1"/>
      <protection locked="0"/>
    </xf>
    <xf numFmtId="0" fontId="23" fillId="33" borderId="10" xfId="58" applyFont="1" applyFill="1" applyBorder="1" applyAlignment="1">
      <alignment horizontal="center" vertical="center"/>
    </xf>
    <xf numFmtId="0" fontId="32" fillId="0" borderId="17" xfId="0" applyFont="1" applyBorder="1" applyAlignment="1">
      <alignment horizontal="center" vertical="center" wrapText="1"/>
    </xf>
    <xf numFmtId="0" fontId="32" fillId="0" borderId="18" xfId="0" applyFont="1" applyBorder="1" applyAlignment="1">
      <alignment horizontal="center" vertical="center" wrapText="1"/>
    </xf>
    <xf numFmtId="0" fontId="32" fillId="0" borderId="11" xfId="0" applyFont="1" applyBorder="1" applyAlignment="1">
      <alignment horizontal="center" vertical="center" wrapText="1"/>
    </xf>
    <xf numFmtId="0" fontId="32" fillId="38" borderId="10" xfId="0" applyFont="1" applyFill="1" applyBorder="1" applyAlignment="1">
      <alignment horizontal="center" vertical="center" wrapText="1"/>
    </xf>
    <xf numFmtId="0" fontId="23" fillId="45" borderId="17" xfId="58" applyFont="1" applyFill="1" applyBorder="1" applyAlignment="1" applyProtection="1">
      <alignment horizontal="left" vertical="center" wrapText="1"/>
      <protection locked="0"/>
    </xf>
    <xf numFmtId="0" fontId="23" fillId="45" borderId="11" xfId="58" applyFont="1" applyFill="1" applyBorder="1" applyAlignment="1" applyProtection="1">
      <alignment horizontal="left" vertical="center" wrapText="1"/>
      <protection locked="0"/>
    </xf>
    <xf numFmtId="0" fontId="23" fillId="45" borderId="22" xfId="58" applyFont="1" applyFill="1" applyBorder="1" applyAlignment="1" applyProtection="1">
      <alignment horizontal="left" vertical="center" wrapText="1"/>
      <protection locked="0"/>
    </xf>
    <xf numFmtId="0" fontId="23" fillId="45" borderId="14" xfId="58" applyFont="1" applyFill="1" applyBorder="1" applyAlignment="1" applyProtection="1">
      <alignment horizontal="left" vertical="center" wrapText="1"/>
      <protection locked="0"/>
    </xf>
    <xf numFmtId="0" fontId="32" fillId="45" borderId="10" xfId="0" applyFont="1" applyFill="1" applyBorder="1" applyAlignment="1" applyProtection="1">
      <alignment horizontal="left" vertical="center"/>
      <protection locked="0"/>
    </xf>
    <xf numFmtId="0" fontId="23" fillId="33" borderId="22" xfId="56" applyFont="1" applyFill="1" applyBorder="1" applyAlignment="1">
      <alignment horizontal="center" vertical="center"/>
    </xf>
    <xf numFmtId="0" fontId="23" fillId="33" borderId="20" xfId="56" applyFont="1" applyFill="1" applyBorder="1" applyAlignment="1">
      <alignment horizontal="center" vertical="center"/>
    </xf>
    <xf numFmtId="0" fontId="23" fillId="33" borderId="14" xfId="56" applyFont="1" applyFill="1" applyBorder="1" applyAlignment="1">
      <alignment horizontal="center" vertical="center"/>
    </xf>
    <xf numFmtId="0" fontId="23" fillId="33" borderId="21" xfId="56" applyFont="1" applyFill="1" applyBorder="1" applyAlignment="1">
      <alignment horizontal="center" vertical="center"/>
    </xf>
    <xf numFmtId="0" fontId="23" fillId="33" borderId="19" xfId="56" applyFont="1" applyFill="1" applyBorder="1" applyAlignment="1">
      <alignment horizontal="center" vertical="center"/>
    </xf>
    <xf numFmtId="0" fontId="23" fillId="33" borderId="12" xfId="56" applyFont="1" applyFill="1" applyBorder="1" applyAlignment="1">
      <alignment horizontal="center" vertical="center"/>
    </xf>
    <xf numFmtId="0" fontId="32" fillId="45" borderId="17" xfId="0" applyFont="1" applyFill="1" applyBorder="1" applyAlignment="1" applyProtection="1">
      <alignment horizontal="left" vertical="center"/>
      <protection locked="0"/>
    </xf>
    <xf numFmtId="0" fontId="32" fillId="45" borderId="11" xfId="0" applyFont="1" applyFill="1" applyBorder="1" applyAlignment="1" applyProtection="1">
      <alignment horizontal="left" vertical="center"/>
      <protection locked="0"/>
    </xf>
    <xf numFmtId="0" fontId="59" fillId="50" borderId="10" xfId="56" applyFont="1" applyFill="1" applyBorder="1" applyAlignment="1">
      <alignment horizontal="center" vertical="center" wrapText="1"/>
    </xf>
    <xf numFmtId="0" fontId="23" fillId="45" borderId="17" xfId="56" applyFont="1" applyFill="1" applyBorder="1" applyAlignment="1" applyProtection="1">
      <alignment horizontal="left" vertical="center" wrapText="1"/>
      <protection locked="0"/>
    </xf>
    <xf numFmtId="0" fontId="23" fillId="45" borderId="11" xfId="56" applyFont="1" applyFill="1" applyBorder="1" applyAlignment="1" applyProtection="1">
      <alignment horizontal="left" vertical="center" wrapText="1"/>
      <protection locked="0"/>
    </xf>
    <xf numFmtId="0" fontId="23" fillId="45" borderId="22" xfId="56" applyFont="1" applyFill="1" applyBorder="1" applyAlignment="1" applyProtection="1">
      <alignment horizontal="left" vertical="center" wrapText="1"/>
      <protection locked="0"/>
    </xf>
    <xf numFmtId="0" fontId="23" fillId="45" borderId="14" xfId="56" applyFont="1" applyFill="1" applyBorder="1" applyAlignment="1" applyProtection="1">
      <alignment horizontal="left" vertical="center" wrapText="1"/>
      <protection locked="0"/>
    </xf>
    <xf numFmtId="0" fontId="0" fillId="45" borderId="22" xfId="0" applyFill="1" applyBorder="1" applyAlignment="1">
      <alignment horizontal="left" vertical="top"/>
    </xf>
    <xf numFmtId="0" fontId="0" fillId="45" borderId="14" xfId="0" applyFill="1" applyBorder="1" applyAlignment="1">
      <alignment horizontal="left" vertical="top"/>
    </xf>
    <xf numFmtId="0" fontId="0" fillId="45" borderId="16" xfId="0" applyFill="1" applyBorder="1" applyAlignment="1">
      <alignment horizontal="left" vertical="top"/>
    </xf>
    <xf numFmtId="0" fontId="0" fillId="45" borderId="15" xfId="0" applyFill="1" applyBorder="1" applyAlignment="1">
      <alignment horizontal="left" vertical="top"/>
    </xf>
    <xf numFmtId="0" fontId="0" fillId="45" borderId="21" xfId="0" applyFill="1" applyBorder="1" applyAlignment="1">
      <alignment horizontal="left" vertical="top"/>
    </xf>
    <xf numFmtId="0" fontId="0" fillId="45" borderId="12" xfId="0" applyFill="1" applyBorder="1" applyAlignment="1">
      <alignment horizontal="left" vertical="top"/>
    </xf>
    <xf numFmtId="0" fontId="49" fillId="0" borderId="0" xfId="0" applyFont="1" applyAlignment="1">
      <alignment horizontal="justify" vertical="center"/>
    </xf>
    <xf numFmtId="0" fontId="32" fillId="0" borderId="17" xfId="0" applyFont="1" applyBorder="1" applyAlignment="1">
      <alignment horizontal="center" vertical="center"/>
    </xf>
    <xf numFmtId="0" fontId="32" fillId="0" borderId="18" xfId="0" applyFont="1" applyBorder="1" applyAlignment="1">
      <alignment horizontal="center" vertical="center"/>
    </xf>
    <xf numFmtId="0" fontId="32" fillId="0" borderId="11" xfId="0" applyFont="1" applyBorder="1" applyAlignment="1">
      <alignment horizontal="center" vertical="center"/>
    </xf>
    <xf numFmtId="0" fontId="29" fillId="0" borderId="10" xfId="0" applyFont="1" applyBorder="1" applyAlignment="1">
      <alignment horizontal="left" vertical="center" wrapText="1"/>
    </xf>
    <xf numFmtId="0" fontId="23" fillId="45" borderId="17" xfId="44" applyFont="1" applyFill="1" applyBorder="1" applyAlignment="1" applyProtection="1">
      <alignment horizontal="left" vertical="center" wrapText="1"/>
      <protection locked="0"/>
    </xf>
    <xf numFmtId="0" fontId="23" fillId="45" borderId="11" xfId="44" applyFont="1" applyFill="1" applyBorder="1" applyAlignment="1" applyProtection="1">
      <alignment horizontal="left" vertical="center" wrapText="1"/>
      <protection locked="0"/>
    </xf>
    <xf numFmtId="165" fontId="23" fillId="0" borderId="23" xfId="0" applyNumberFormat="1" applyFont="1" applyBorder="1" applyAlignment="1">
      <alignment horizontal="left" vertical="center" wrapText="1"/>
    </xf>
    <xf numFmtId="165" fontId="23" fillId="0" borderId="24" xfId="0" applyNumberFormat="1" applyFont="1" applyBorder="1" applyAlignment="1">
      <alignment horizontal="left" vertical="center" wrapText="1"/>
    </xf>
    <xf numFmtId="165" fontId="23" fillId="0" borderId="13" xfId="0" applyNumberFormat="1" applyFont="1" applyBorder="1" applyAlignment="1">
      <alignment horizontal="left" vertical="center" wrapText="1"/>
    </xf>
    <xf numFmtId="165" fontId="23" fillId="0" borderId="22" xfId="0" applyNumberFormat="1" applyFont="1" applyBorder="1" applyAlignment="1">
      <alignment horizontal="left" vertical="center"/>
    </xf>
    <xf numFmtId="165" fontId="23" fillId="0" borderId="14" xfId="0" applyNumberFormat="1" applyFont="1" applyBorder="1" applyAlignment="1">
      <alignment horizontal="left" vertical="center"/>
    </xf>
    <xf numFmtId="165" fontId="23" fillId="0" borderId="16" xfId="0" applyNumberFormat="1" applyFont="1" applyBorder="1" applyAlignment="1">
      <alignment horizontal="left" vertical="center"/>
    </xf>
    <xf numFmtId="165" fontId="23" fillId="0" borderId="15" xfId="0" applyNumberFormat="1" applyFont="1" applyBorder="1" applyAlignment="1">
      <alignment horizontal="left" vertical="center"/>
    </xf>
    <xf numFmtId="165" fontId="23" fillId="0" borderId="21" xfId="0" applyNumberFormat="1" applyFont="1" applyBorder="1" applyAlignment="1">
      <alignment horizontal="left" vertical="center"/>
    </xf>
    <xf numFmtId="165" fontId="23" fillId="0" borderId="12" xfId="0" applyNumberFormat="1" applyFont="1" applyBorder="1" applyAlignment="1">
      <alignment horizontal="left" vertical="center"/>
    </xf>
    <xf numFmtId="165" fontId="23" fillId="0" borderId="22" xfId="0" applyNumberFormat="1" applyFont="1" applyBorder="1" applyAlignment="1">
      <alignment horizontal="left" vertical="center" wrapText="1"/>
    </xf>
    <xf numFmtId="165" fontId="23" fillId="0" borderId="20" xfId="0" applyNumberFormat="1" applyFont="1" applyBorder="1" applyAlignment="1">
      <alignment horizontal="left" vertical="center" wrapText="1"/>
    </xf>
    <xf numFmtId="165" fontId="23" fillId="0" borderId="14" xfId="0" applyNumberFormat="1" applyFont="1" applyBorder="1" applyAlignment="1">
      <alignment horizontal="left" vertical="center" wrapText="1"/>
    </xf>
    <xf numFmtId="165" fontId="23" fillId="0" borderId="21" xfId="0" applyNumberFormat="1" applyFont="1" applyBorder="1" applyAlignment="1">
      <alignment horizontal="left" vertical="center" wrapText="1"/>
    </xf>
    <xf numFmtId="165" fontId="23" fillId="0" borderId="19" xfId="0" applyNumberFormat="1" applyFont="1" applyBorder="1" applyAlignment="1">
      <alignment horizontal="left" vertical="center" wrapText="1"/>
    </xf>
    <xf numFmtId="165" fontId="23" fillId="0" borderId="12" xfId="0" applyNumberFormat="1" applyFont="1" applyBorder="1" applyAlignment="1">
      <alignment horizontal="left" vertical="center" wrapText="1"/>
    </xf>
    <xf numFmtId="165" fontId="23" fillId="38" borderId="17" xfId="0" applyNumberFormat="1" applyFont="1" applyFill="1" applyBorder="1" applyAlignment="1">
      <alignment horizontal="left" vertical="center" wrapText="1"/>
    </xf>
    <xf numFmtId="165" fontId="23" fillId="38" borderId="18" xfId="0" applyNumberFormat="1" applyFont="1" applyFill="1" applyBorder="1" applyAlignment="1">
      <alignment horizontal="left" vertical="center" wrapText="1"/>
    </xf>
    <xf numFmtId="165" fontId="23" fillId="38" borderId="19" xfId="0" applyNumberFormat="1" applyFont="1" applyFill="1" applyBorder="1" applyAlignment="1">
      <alignment horizontal="left" vertical="center" wrapText="1"/>
    </xf>
    <xf numFmtId="165" fontId="23" fillId="38" borderId="12" xfId="0" applyNumberFormat="1" applyFont="1" applyFill="1" applyBorder="1" applyAlignment="1">
      <alignment horizontal="left" vertical="center" wrapText="1"/>
    </xf>
    <xf numFmtId="0" fontId="23" fillId="45" borderId="22" xfId="0" applyFont="1" applyFill="1" applyBorder="1" applyAlignment="1">
      <alignment horizontal="left" vertical="top" wrapText="1"/>
    </xf>
    <xf numFmtId="0" fontId="23" fillId="45" borderId="20" xfId="0" applyFont="1" applyFill="1" applyBorder="1" applyAlignment="1">
      <alignment horizontal="left" vertical="top" wrapText="1"/>
    </xf>
    <xf numFmtId="0" fontId="23" fillId="45" borderId="14" xfId="0" applyFont="1" applyFill="1" applyBorder="1" applyAlignment="1">
      <alignment horizontal="left" vertical="top" wrapText="1"/>
    </xf>
    <xf numFmtId="0" fontId="23" fillId="45" borderId="21" xfId="0" applyFont="1" applyFill="1" applyBorder="1" applyAlignment="1">
      <alignment horizontal="left" vertical="top" wrapText="1"/>
    </xf>
    <xf numFmtId="0" fontId="23" fillId="45" borderId="19" xfId="0" applyFont="1" applyFill="1" applyBorder="1" applyAlignment="1">
      <alignment horizontal="left" vertical="top" wrapText="1"/>
    </xf>
    <xf numFmtId="0" fontId="23" fillId="45" borderId="12" xfId="0" applyFont="1" applyFill="1" applyBorder="1" applyAlignment="1">
      <alignment horizontal="left" vertical="top" wrapText="1"/>
    </xf>
    <xf numFmtId="165" fontId="22" fillId="45" borderId="22" xfId="0" applyNumberFormat="1" applyFont="1" applyFill="1" applyBorder="1" applyAlignment="1">
      <alignment horizontal="left" vertical="top"/>
    </xf>
    <xf numFmtId="165" fontId="22" fillId="45" borderId="20" xfId="0" applyNumberFormat="1" applyFont="1" applyFill="1" applyBorder="1" applyAlignment="1">
      <alignment horizontal="left" vertical="top"/>
    </xf>
    <xf numFmtId="165" fontId="22" fillId="45" borderId="14" xfId="0" applyNumberFormat="1" applyFont="1" applyFill="1" applyBorder="1" applyAlignment="1">
      <alignment horizontal="left" vertical="top"/>
    </xf>
    <xf numFmtId="165" fontId="22" fillId="45" borderId="16" xfId="0" applyNumberFormat="1" applyFont="1" applyFill="1" applyBorder="1" applyAlignment="1">
      <alignment horizontal="left" vertical="top"/>
    </xf>
    <xf numFmtId="165" fontId="22" fillId="45" borderId="0" xfId="0" applyNumberFormat="1" applyFont="1" applyFill="1" applyAlignment="1">
      <alignment horizontal="left" vertical="top"/>
    </xf>
    <xf numFmtId="165" fontId="22" fillId="45" borderId="15" xfId="0" applyNumberFormat="1" applyFont="1" applyFill="1" applyBorder="1" applyAlignment="1">
      <alignment horizontal="left" vertical="top"/>
    </xf>
    <xf numFmtId="165" fontId="22" fillId="45" borderId="21" xfId="0" applyNumberFormat="1" applyFont="1" applyFill="1" applyBorder="1" applyAlignment="1">
      <alignment horizontal="left" vertical="top"/>
    </xf>
    <xf numFmtId="165" fontId="22" fillId="45" borderId="19" xfId="0" applyNumberFormat="1" applyFont="1" applyFill="1" applyBorder="1" applyAlignment="1">
      <alignment horizontal="left" vertical="top"/>
    </xf>
    <xf numFmtId="165" fontId="22" fillId="45" borderId="12" xfId="0" applyNumberFormat="1" applyFont="1" applyFill="1" applyBorder="1" applyAlignment="1">
      <alignment horizontal="left" vertical="top"/>
    </xf>
    <xf numFmtId="165" fontId="22" fillId="45" borderId="17" xfId="0" applyNumberFormat="1" applyFont="1" applyFill="1" applyBorder="1" applyAlignment="1">
      <alignment horizontal="left" vertical="center"/>
    </xf>
    <xf numFmtId="165" fontId="22" fillId="45" borderId="18" xfId="0" applyNumberFormat="1" applyFont="1" applyFill="1" applyBorder="1" applyAlignment="1">
      <alignment horizontal="left" vertical="center"/>
    </xf>
    <xf numFmtId="165" fontId="22" fillId="45" borderId="11" xfId="0" applyNumberFormat="1" applyFont="1" applyFill="1" applyBorder="1" applyAlignment="1">
      <alignment horizontal="left" vertical="center"/>
    </xf>
    <xf numFmtId="0" fontId="23" fillId="33" borderId="10" xfId="44" applyFont="1" applyFill="1" applyBorder="1" applyAlignment="1">
      <alignment horizontal="center" vertical="center"/>
    </xf>
    <xf numFmtId="0" fontId="31" fillId="39" borderId="17" xfId="44" applyFont="1" applyFill="1" applyBorder="1" applyAlignment="1">
      <alignment horizontal="center" vertical="center" wrapText="1"/>
    </xf>
    <xf numFmtId="0" fontId="31" fillId="39" borderId="18" xfId="44" applyFont="1" applyFill="1" applyBorder="1" applyAlignment="1">
      <alignment horizontal="center" vertical="center" wrapText="1"/>
    </xf>
    <xf numFmtId="0" fontId="31" fillId="39" borderId="11" xfId="44" applyFont="1" applyFill="1" applyBorder="1" applyAlignment="1">
      <alignment horizontal="center" vertical="center" wrapText="1"/>
    </xf>
    <xf numFmtId="165" fontId="23" fillId="35" borderId="17" xfId="0" applyNumberFormat="1" applyFont="1" applyFill="1" applyBorder="1" applyAlignment="1">
      <alignment horizontal="center" vertical="center"/>
    </xf>
    <xf numFmtId="165" fontId="23" fillId="35" borderId="18" xfId="0" applyNumberFormat="1" applyFont="1" applyFill="1" applyBorder="1" applyAlignment="1">
      <alignment horizontal="center" vertical="center"/>
    </xf>
    <xf numFmtId="165" fontId="23" fillId="35" borderId="11" xfId="0" applyNumberFormat="1" applyFont="1" applyFill="1" applyBorder="1" applyAlignment="1">
      <alignment horizontal="center" vertical="center"/>
    </xf>
    <xf numFmtId="0" fontId="23" fillId="45" borderId="10" xfId="44" applyFont="1" applyFill="1" applyBorder="1" applyAlignment="1" applyProtection="1">
      <alignment horizontal="center" vertical="center" wrapText="1"/>
      <protection locked="0"/>
    </xf>
    <xf numFmtId="0" fontId="23" fillId="45" borderId="10" xfId="44" applyFont="1" applyFill="1" applyBorder="1" applyAlignment="1" applyProtection="1">
      <alignment horizontal="left" vertical="center" wrapText="1"/>
      <protection locked="0"/>
    </xf>
    <xf numFmtId="0" fontId="23" fillId="39" borderId="17" xfId="44" applyFont="1" applyFill="1" applyBorder="1" applyAlignment="1">
      <alignment horizontal="center"/>
    </xf>
    <xf numFmtId="0" fontId="23" fillId="39" borderId="18" xfId="44" applyFont="1" applyFill="1" applyBorder="1" applyAlignment="1">
      <alignment horizontal="center"/>
    </xf>
    <xf numFmtId="0" fontId="23" fillId="39" borderId="11" xfId="44" applyFont="1" applyFill="1" applyBorder="1" applyAlignment="1">
      <alignment horizontal="center"/>
    </xf>
  </cellXfs>
  <cellStyles count="60">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Euro" xfId="45" xr:uid="{00000000-0005-0000-0000-00001D000000}"/>
    <cellStyle name="Euro 2" xfId="46" xr:uid="{00000000-0005-0000-0000-00001E000000}"/>
    <cellStyle name="Insatisfaisant" xfId="7" builtinId="27" customBuiltin="1"/>
    <cellStyle name="Lien hypertexte" xfId="55" builtinId="8"/>
    <cellStyle name="Monétaire" xfId="42" builtinId="4"/>
    <cellStyle name="Monétaire 2" xfId="47" xr:uid="{00000000-0005-0000-0000-000022000000}"/>
    <cellStyle name="Neutre" xfId="8" builtinId="28" customBuiltin="1"/>
    <cellStyle name="Normal" xfId="0" builtinId="0"/>
    <cellStyle name="Normal 2" xfId="44" xr:uid="{00000000-0005-0000-0000-000025000000}"/>
    <cellStyle name="Normal 2 2" xfId="56" xr:uid="{1EBBA8D4-6E7E-4861-A7AA-E3886BB11609}"/>
    <cellStyle name="Normal 2 3" xfId="57" xr:uid="{12053D1B-7DF4-444C-A71E-1D4260E5123C}"/>
    <cellStyle name="Normal 2 3 2" xfId="58" xr:uid="{E8D2AE7B-E62F-4BFA-A462-565CE2E9CE64}"/>
    <cellStyle name="Normal 2 3 2 2" xfId="59" xr:uid="{99B0D635-9489-454A-A0B1-9CC7C80F5278}"/>
    <cellStyle name="Normal 3" xfId="48" xr:uid="{00000000-0005-0000-0000-000026000000}"/>
    <cellStyle name="Normal 3 2" xfId="49" xr:uid="{00000000-0005-0000-0000-000027000000}"/>
    <cellStyle name="Normal 4" xfId="50" xr:uid="{00000000-0005-0000-0000-000028000000}"/>
    <cellStyle name="Normal 4 2" xfId="51" xr:uid="{00000000-0005-0000-0000-000029000000}"/>
    <cellStyle name="Normal 5" xfId="54" xr:uid="{00000000-0005-0000-0000-00002A000000}"/>
    <cellStyle name="Note" xfId="15" builtinId="10" customBuiltin="1"/>
    <cellStyle name="Pourcentage" xfId="43" builtinId="5"/>
    <cellStyle name="Pourcentage 2" xfId="52" xr:uid="{00000000-0005-0000-0000-00002C000000}"/>
    <cellStyle name="Pourcentage 3" xfId="53" xr:uid="{00000000-0005-0000-0000-00002D000000}"/>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72">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b/>
        <i val="0"/>
        <color theme="0"/>
      </font>
      <fill>
        <patternFill>
          <bgColor theme="6"/>
        </patternFill>
      </fill>
    </dxf>
    <dxf>
      <numFmt numFmtId="165" formatCode="_-* #,##0.00\ [$€-40C]_-;\-* #,##0.00\ [$€-40C]_-;_-* &quot;-&quot;??\ [$€-40C]_-;_-@_-"/>
    </dxf>
    <dxf>
      <numFmt numFmtId="165" formatCode="_-* #,##0.00\ [$€-40C]_-;\-* #,##0.00\ [$€-40C]_-;_-* &quot;-&quot;??\ [$€-40C]_-;_-@_-"/>
    </dxf>
  </dxfs>
  <tableStyles count="0" defaultTableStyle="TableStyleMedium2" defaultPivotStyle="PivotStyleLight16"/>
  <colors>
    <mruColors>
      <color rgb="FF0000FF"/>
      <color rgb="FFFBFFD9"/>
      <color rgb="FFF9FECA"/>
      <color rgb="FFFF33CC"/>
      <color rgb="FFFFDDFF"/>
      <color rgb="FFFFFFA3"/>
      <color rgb="FFFFFF65"/>
      <color rgb="FFF0F2AE"/>
      <color rgb="FFF5FE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7112349</xdr:colOff>
      <xdr:row>0</xdr:row>
      <xdr:rowOff>95250</xdr:rowOff>
    </xdr:from>
    <xdr:to>
      <xdr:col>1</xdr:col>
      <xdr:colOff>8255000</xdr:colOff>
      <xdr:row>2</xdr:row>
      <xdr:rowOff>176724</xdr:rowOff>
    </xdr:to>
    <xdr:pic>
      <xdr:nvPicPr>
        <xdr:cNvPr id="4" name="Image 3">
          <a:extLst>
            <a:ext uri="{FF2B5EF4-FFF2-40B4-BE49-F238E27FC236}">
              <a16:creationId xmlns:a16="http://schemas.microsoft.com/office/drawing/2014/main" id="{108FD12E-5668-F2EB-D7B5-2B87F2FCA27B}"/>
            </a:ext>
          </a:extLst>
        </xdr:cNvPr>
        <xdr:cNvPicPr>
          <a:picLocks noChangeAspect="1"/>
        </xdr:cNvPicPr>
      </xdr:nvPicPr>
      <xdr:blipFill>
        <a:blip xmlns:r="http://schemas.openxmlformats.org/officeDocument/2006/relationships" r:embed="rId1"/>
        <a:stretch>
          <a:fillRect/>
        </a:stretch>
      </xdr:blipFill>
      <xdr:spPr>
        <a:xfrm>
          <a:off x="11504432" y="95250"/>
          <a:ext cx="1142651" cy="10445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178593</xdr:colOff>
      <xdr:row>0</xdr:row>
      <xdr:rowOff>272144</xdr:rowOff>
    </xdr:from>
    <xdr:to>
      <xdr:col>8</xdr:col>
      <xdr:colOff>2643188</xdr:colOff>
      <xdr:row>9</xdr:row>
      <xdr:rowOff>297657</xdr:rowOff>
    </xdr:to>
    <xdr:sp macro="" textlink="">
      <xdr:nvSpPr>
        <xdr:cNvPr id="3" name="ZoneTexte 2">
          <a:extLst>
            <a:ext uri="{FF2B5EF4-FFF2-40B4-BE49-F238E27FC236}">
              <a16:creationId xmlns:a16="http://schemas.microsoft.com/office/drawing/2014/main" id="{00000000-0008-0000-0100-000003000000}"/>
            </a:ext>
          </a:extLst>
        </xdr:cNvPr>
        <xdr:cNvSpPr txBox="1"/>
      </xdr:nvSpPr>
      <xdr:spPr>
        <a:xfrm>
          <a:off x="5262562" y="272144"/>
          <a:ext cx="8715376" cy="1978138"/>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200" b="1">
              <a:solidFill>
                <a:srgbClr val="FF0000"/>
              </a:solidFill>
            </a:rPr>
            <a:t>Ce</a:t>
          </a:r>
          <a:r>
            <a:rPr lang="fr-FR" sz="1200" b="1" baseline="0">
              <a:solidFill>
                <a:srgbClr val="FF0000"/>
              </a:solidFill>
            </a:rPr>
            <a:t> tableau est complété sur la base des autres onglets du tableur Excel (personnel, déplacements, travaux, etc.)</a:t>
          </a:r>
          <a:endParaRPr lang="fr-FR" sz="1200" b="1">
            <a:solidFill>
              <a:srgbClr val="FF0000"/>
            </a:solidFill>
          </a:endParaRPr>
        </a:p>
        <a:p>
          <a:r>
            <a:rPr lang="fr-FR" sz="1200" b="1"/>
            <a:t>1. Précisez le régime TVA</a:t>
          </a:r>
          <a:r>
            <a:rPr lang="fr-FR" sz="1200" b="1" baseline="0"/>
            <a:t> </a:t>
          </a:r>
          <a:r>
            <a:rPr lang="fr-FR" sz="1200" b="1" baseline="0">
              <a:solidFill>
                <a:schemeClr val="dk1"/>
              </a:solidFill>
              <a:latin typeface="+mn-lt"/>
              <a:ea typeface="+mn-ea"/>
              <a:cs typeface="+mn-cs"/>
            </a:rPr>
            <a:t>dans la cellule I10 intitulée "Choisir HT /TTC"</a:t>
          </a:r>
        </a:p>
        <a:p>
          <a:r>
            <a:rPr lang="fr-FR" sz="1200" b="1" baseline="0">
              <a:solidFill>
                <a:schemeClr val="dk1"/>
              </a:solidFill>
              <a:latin typeface="+mn-lt"/>
              <a:ea typeface="+mn-ea"/>
              <a:cs typeface="+mn-cs"/>
            </a:rPr>
            <a:t>2. Renseignez les informations situées à gauche </a:t>
          </a:r>
          <a:r>
            <a:rPr lang="fr-FR" sz="1200" b="1" baseline="0"/>
            <a:t>concernant l'opération et la demande de paiement</a:t>
          </a:r>
        </a:p>
        <a:p>
          <a:r>
            <a:rPr lang="fr-FR" sz="1200" b="1"/>
            <a:t>3. Reportez</a:t>
          </a:r>
          <a:r>
            <a:rPr lang="fr-FR" sz="1200" b="1" baseline="0"/>
            <a:t> vous à l'annexe financière de la convention attributive pour rattacher les dépenses au poste (et éventuels sous-postes) de dépenses correspondant puis saisir les informations demandées (cellules jaunes uniquement)</a:t>
          </a:r>
        </a:p>
        <a:p>
          <a:r>
            <a:rPr lang="fr-FR" sz="1200" b="1" baseline="0"/>
            <a:t>4. N'oubliez pas les autres dépenses (prestations externes de service, dépenses indirectes, équipements, acquisitions immobilières) si elles sont prévues dans la convention ainsi que les éventuelles lignes récapitulatives (dépenses de personnel et de déplacement par salarié, dépenses de travaux par lot)</a:t>
          </a:r>
        </a:p>
        <a:p>
          <a:r>
            <a:rPr lang="fr-FR" sz="1200" b="1" baseline="0"/>
            <a:t>Remarque : les lignes de depenses de ce tableau devront être saisies ou importées dans E-Synergie par la suite </a:t>
          </a:r>
        </a:p>
        <a:p>
          <a:r>
            <a:rPr lang="fr-FR" sz="1200" b="1" baseline="0"/>
            <a:t>Pensez également à renseigner l'onglet Ressources</a:t>
          </a:r>
          <a:endParaRPr lang="fr-FR" sz="1200" b="1"/>
        </a:p>
      </xdr:txBody>
    </xdr:sp>
    <xdr:clientData/>
  </xdr:twoCellAnchor>
  <xdr:twoCellAnchor>
    <xdr:from>
      <xdr:col>9</xdr:col>
      <xdr:colOff>830942</xdr:colOff>
      <xdr:row>6</xdr:row>
      <xdr:rowOff>43089</xdr:rowOff>
    </xdr:from>
    <xdr:to>
      <xdr:col>10</xdr:col>
      <xdr:colOff>1279072</xdr:colOff>
      <xdr:row>8</xdr:row>
      <xdr:rowOff>90301</xdr:rowOff>
    </xdr:to>
    <xdr:sp macro="" textlink="">
      <xdr:nvSpPr>
        <xdr:cNvPr id="9" name="Rectangle 8">
          <a:extLst>
            <a:ext uri="{FF2B5EF4-FFF2-40B4-BE49-F238E27FC236}">
              <a16:creationId xmlns:a16="http://schemas.microsoft.com/office/drawing/2014/main" id="{00000000-0008-0000-0100-000009000000}"/>
            </a:ext>
          </a:extLst>
        </xdr:cNvPr>
        <xdr:cNvSpPr/>
      </xdr:nvSpPr>
      <xdr:spPr>
        <a:xfrm>
          <a:off x="14968763" y="1322160"/>
          <a:ext cx="2053773" cy="455427"/>
        </a:xfrm>
        <a:prstGeom prst="wedgeRectCallou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fr-FR" sz="1100">
              <a:solidFill>
                <a:sysClr val="windowText" lastClr="000000"/>
              </a:solidFill>
            </a:rPr>
            <a:t>Sélectionnez le régime TVA indiqué d</a:t>
          </a:r>
          <a:r>
            <a:rPr lang="fr-FR" sz="1100" baseline="0">
              <a:solidFill>
                <a:sysClr val="windowText" lastClr="000000"/>
              </a:solidFill>
            </a:rPr>
            <a:t>ans votre convention</a:t>
          </a:r>
          <a:endParaRPr lang="fr-FR" sz="1100">
            <a:solidFill>
              <a:sysClr val="windowText" lastClr="000000"/>
            </a:solidFill>
          </a:endParaRPr>
        </a:p>
      </xdr:txBody>
    </xdr:sp>
    <xdr:clientData/>
  </xdr:twoCellAnchor>
  <xdr:twoCellAnchor editAs="oneCell">
    <xdr:from>
      <xdr:col>12</xdr:col>
      <xdr:colOff>130969</xdr:colOff>
      <xdr:row>1</xdr:row>
      <xdr:rowOff>0</xdr:rowOff>
    </xdr:from>
    <xdr:to>
      <xdr:col>12</xdr:col>
      <xdr:colOff>1774031</xdr:colOff>
      <xdr:row>9</xdr:row>
      <xdr:rowOff>132315</xdr:rowOff>
    </xdr:to>
    <xdr:pic>
      <xdr:nvPicPr>
        <xdr:cNvPr id="2" name="Image 1">
          <a:extLst>
            <a:ext uri="{FF2B5EF4-FFF2-40B4-BE49-F238E27FC236}">
              <a16:creationId xmlns:a16="http://schemas.microsoft.com/office/drawing/2014/main" id="{70945757-DF36-4BD4-8F68-04274ACF2DF0}"/>
            </a:ext>
          </a:extLst>
        </xdr:cNvPr>
        <xdr:cNvPicPr>
          <a:picLocks noChangeAspect="1"/>
        </xdr:cNvPicPr>
      </xdr:nvPicPr>
      <xdr:blipFill>
        <a:blip xmlns:r="http://schemas.openxmlformats.org/officeDocument/2006/relationships" r:embed="rId1"/>
        <a:stretch>
          <a:fillRect/>
        </a:stretch>
      </xdr:blipFill>
      <xdr:spPr>
        <a:xfrm>
          <a:off x="18835688" y="345281"/>
          <a:ext cx="1643062" cy="1502009"/>
        </a:xfrm>
        <a:prstGeom prst="rect">
          <a:avLst/>
        </a:prstGeom>
      </xdr:spPr>
    </xdr:pic>
    <xdr:clientData/>
  </xdr:twoCellAnchor>
  <xdr:twoCellAnchor>
    <xdr:from>
      <xdr:col>17</xdr:col>
      <xdr:colOff>762825</xdr:colOff>
      <xdr:row>10</xdr:row>
      <xdr:rowOff>404091</xdr:rowOff>
    </xdr:from>
    <xdr:to>
      <xdr:col>18</xdr:col>
      <xdr:colOff>169059</xdr:colOff>
      <xdr:row>10</xdr:row>
      <xdr:rowOff>585519</xdr:rowOff>
    </xdr:to>
    <xdr:sp macro="" textlink="">
      <xdr:nvSpPr>
        <xdr:cNvPr id="4" name="Flèche : droite 3">
          <a:extLst>
            <a:ext uri="{FF2B5EF4-FFF2-40B4-BE49-F238E27FC236}">
              <a16:creationId xmlns:a16="http://schemas.microsoft.com/office/drawing/2014/main" id="{03756518-5984-2F5E-B5D5-5BBFDA297BD5}"/>
            </a:ext>
          </a:extLst>
        </xdr:cNvPr>
        <xdr:cNvSpPr/>
      </xdr:nvSpPr>
      <xdr:spPr>
        <a:xfrm>
          <a:off x="28632728" y="2902857"/>
          <a:ext cx="1719448" cy="181428"/>
        </a:xfrm>
        <a:prstGeom prst="rightArrow">
          <a:avLst/>
        </a:prstGeom>
        <a:solidFill>
          <a:schemeClr val="accent2"/>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kern="12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169067</xdr:colOff>
      <xdr:row>2</xdr:row>
      <xdr:rowOff>84666</xdr:rowOff>
    </xdr:from>
    <xdr:to>
      <xdr:col>9</xdr:col>
      <xdr:colOff>1079500</xdr:colOff>
      <xdr:row>5</xdr:row>
      <xdr:rowOff>247649</xdr:rowOff>
    </xdr:to>
    <xdr:sp macro="" textlink="">
      <xdr:nvSpPr>
        <xdr:cNvPr id="2" name="ZoneTexte 1">
          <a:extLst>
            <a:ext uri="{FF2B5EF4-FFF2-40B4-BE49-F238E27FC236}">
              <a16:creationId xmlns:a16="http://schemas.microsoft.com/office/drawing/2014/main" id="{70FF18A5-9CE1-48B8-BBC6-B27771A08AD8}"/>
            </a:ext>
          </a:extLst>
        </xdr:cNvPr>
        <xdr:cNvSpPr txBox="1"/>
      </xdr:nvSpPr>
      <xdr:spPr>
        <a:xfrm>
          <a:off x="4535327" y="892386"/>
          <a:ext cx="8149433" cy="963083"/>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fr-FR" sz="1200" b="1">
              <a:solidFill>
                <a:schemeClr val="dk1"/>
              </a:solidFill>
              <a:effectLst/>
              <a:latin typeface="+mn-lt"/>
              <a:ea typeface="+mn-ea"/>
              <a:cs typeface="+mn-cs"/>
            </a:rPr>
            <a:t>1.</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Renseignez les</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tableaux ci-dessous (cellules jaunes uniquement) pour chaque salarié concerné par l'opération. </a:t>
          </a:r>
          <a:r>
            <a:rPr lang="fr-FR" sz="1200" b="1" i="0" u="none" strike="noStrike">
              <a:solidFill>
                <a:schemeClr val="dk1"/>
              </a:solidFill>
              <a:effectLst/>
              <a:latin typeface="+mn-lt"/>
              <a:ea typeface="+mn-ea"/>
              <a:cs typeface="+mn-cs"/>
            </a:rPr>
            <a:t>Le salaire annuel brut chargé est plafonné à 100 000 € / ETP ; en cas de personnel travaillant à temps non-complet dans la structure, un prorata temporis est automatiquement calculé</a:t>
          </a:r>
          <a:r>
            <a:rPr lang="fr-FR" sz="1200"/>
            <a:t> </a:t>
          </a:r>
          <a:endParaRPr lang="fr-FR" sz="1200" b="1">
            <a:solidFill>
              <a:schemeClr val="dk1"/>
            </a:solidFill>
            <a:effectLst/>
            <a:latin typeface="+mn-lt"/>
            <a:ea typeface="+mn-ea"/>
            <a:cs typeface="+mn-cs"/>
          </a:endParaRPr>
        </a:p>
        <a:p>
          <a:r>
            <a:rPr lang="fr-FR" sz="1200" b="1" baseline="0">
              <a:solidFill>
                <a:schemeClr val="dk1"/>
              </a:solidFill>
              <a:effectLst/>
              <a:latin typeface="+mn-lt"/>
              <a:ea typeface="+mn-ea"/>
              <a:cs typeface="+mn-cs"/>
            </a:rPr>
            <a:t>2. Recopiez les lignes récapitulatives des salariés dans le tableau de l'onglet "Dépenses" par </a:t>
          </a:r>
          <a:r>
            <a:rPr lang="fr-FR" sz="1200" b="1" u="sng" baseline="0">
              <a:solidFill>
                <a:schemeClr val="dk1"/>
              </a:solidFill>
              <a:effectLst/>
              <a:latin typeface="+mn-lt"/>
              <a:ea typeface="+mn-ea"/>
              <a:cs typeface="+mn-cs"/>
            </a:rPr>
            <a:t>collage spécial de type "Valeurs"</a:t>
          </a:r>
          <a:endParaRPr lang="fr-FR" sz="1200" b="1" u="sng"/>
        </a:p>
      </xdr:txBody>
    </xdr:sp>
    <xdr:clientData/>
  </xdr:twoCellAnchor>
  <xdr:twoCellAnchor editAs="oneCell">
    <xdr:from>
      <xdr:col>9</xdr:col>
      <xdr:colOff>116416</xdr:colOff>
      <xdr:row>0</xdr:row>
      <xdr:rowOff>105834</xdr:rowOff>
    </xdr:from>
    <xdr:to>
      <xdr:col>9</xdr:col>
      <xdr:colOff>906356</xdr:colOff>
      <xdr:row>2</xdr:row>
      <xdr:rowOff>16526</xdr:rowOff>
    </xdr:to>
    <xdr:pic>
      <xdr:nvPicPr>
        <xdr:cNvPr id="3" name="Image 2">
          <a:extLst>
            <a:ext uri="{FF2B5EF4-FFF2-40B4-BE49-F238E27FC236}">
              <a16:creationId xmlns:a16="http://schemas.microsoft.com/office/drawing/2014/main" id="{617D4280-BAD6-4721-BF83-44140918487E}"/>
            </a:ext>
          </a:extLst>
        </xdr:cNvPr>
        <xdr:cNvPicPr>
          <a:picLocks noChangeAspect="1"/>
        </xdr:cNvPicPr>
      </xdr:nvPicPr>
      <xdr:blipFill>
        <a:blip xmlns:r="http://schemas.openxmlformats.org/officeDocument/2006/relationships" r:embed="rId1"/>
        <a:stretch>
          <a:fillRect/>
        </a:stretch>
      </xdr:blipFill>
      <xdr:spPr>
        <a:xfrm>
          <a:off x="11721676" y="105834"/>
          <a:ext cx="791845" cy="72603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162623</xdr:colOff>
      <xdr:row>3</xdr:row>
      <xdr:rowOff>69696</xdr:rowOff>
    </xdr:from>
    <xdr:to>
      <xdr:col>9</xdr:col>
      <xdr:colOff>1103507</xdr:colOff>
      <xdr:row>5</xdr:row>
      <xdr:rowOff>104543</xdr:rowOff>
    </xdr:to>
    <xdr:sp macro="" textlink="">
      <xdr:nvSpPr>
        <xdr:cNvPr id="2" name="ZoneTexte 1">
          <a:extLst>
            <a:ext uri="{FF2B5EF4-FFF2-40B4-BE49-F238E27FC236}">
              <a16:creationId xmlns:a16="http://schemas.microsoft.com/office/drawing/2014/main" id="{C7CDA569-0736-4D73-BEB1-60165A237C47}"/>
            </a:ext>
          </a:extLst>
        </xdr:cNvPr>
        <xdr:cNvSpPr txBox="1"/>
      </xdr:nvSpPr>
      <xdr:spPr>
        <a:xfrm>
          <a:off x="5631878" y="1372716"/>
          <a:ext cx="9225729" cy="530147"/>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les</a:t>
          </a:r>
          <a:r>
            <a:rPr lang="fr-FR" sz="1400" b="1" baseline="0"/>
            <a:t> </a:t>
          </a:r>
          <a:r>
            <a:rPr lang="fr-FR" sz="1400" b="1"/>
            <a:t>tableaux ci-dessous (cellules jaunes uniquement) pour chaque salarié concerné</a:t>
          </a:r>
        </a:p>
        <a:p>
          <a:r>
            <a:rPr lang="fr-FR" sz="1400" b="1" baseline="0">
              <a:solidFill>
                <a:schemeClr val="dk1"/>
              </a:solidFill>
              <a:latin typeface="+mn-lt"/>
              <a:ea typeface="+mn-ea"/>
              <a:cs typeface="+mn-cs"/>
            </a:rPr>
            <a:t>2. Recopiez les lignes récapitulatives des salariés dans le tableau de l'onglet "Dépenses" par </a:t>
          </a:r>
          <a:r>
            <a:rPr lang="fr-FR" sz="1400" b="1" u="sng" baseline="0">
              <a:solidFill>
                <a:schemeClr val="dk1"/>
              </a:solidFill>
              <a:latin typeface="+mn-lt"/>
              <a:ea typeface="+mn-ea"/>
              <a:cs typeface="+mn-cs"/>
            </a:rPr>
            <a:t>collage spécial de type valeurs</a:t>
          </a:r>
        </a:p>
        <a:p>
          <a:endParaRPr lang="fr-FR" sz="1400" b="1"/>
        </a:p>
      </xdr:txBody>
    </xdr:sp>
    <xdr:clientData/>
  </xdr:twoCellAnchor>
  <xdr:twoCellAnchor editAs="oneCell">
    <xdr:from>
      <xdr:col>8</xdr:col>
      <xdr:colOff>1010578</xdr:colOff>
      <xdr:row>0</xdr:row>
      <xdr:rowOff>197470</xdr:rowOff>
    </xdr:from>
    <xdr:to>
      <xdr:col>9</xdr:col>
      <xdr:colOff>851766</xdr:colOff>
      <xdr:row>2</xdr:row>
      <xdr:rowOff>239865</xdr:rowOff>
    </xdr:to>
    <xdr:pic>
      <xdr:nvPicPr>
        <xdr:cNvPr id="3" name="Image 2">
          <a:extLst>
            <a:ext uri="{FF2B5EF4-FFF2-40B4-BE49-F238E27FC236}">
              <a16:creationId xmlns:a16="http://schemas.microsoft.com/office/drawing/2014/main" id="{9E6BD557-AC19-4D94-BA4D-4B6BD4BE3C36}"/>
            </a:ext>
          </a:extLst>
        </xdr:cNvPr>
        <xdr:cNvPicPr>
          <a:picLocks noChangeAspect="1"/>
        </xdr:cNvPicPr>
      </xdr:nvPicPr>
      <xdr:blipFill>
        <a:blip xmlns:r="http://schemas.openxmlformats.org/officeDocument/2006/relationships" r:embed="rId1"/>
        <a:stretch>
          <a:fillRect/>
        </a:stretch>
      </xdr:blipFill>
      <xdr:spPr>
        <a:xfrm>
          <a:off x="13398793" y="199375"/>
          <a:ext cx="1205168" cy="109395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281940</xdr:colOff>
      <xdr:row>1</xdr:row>
      <xdr:rowOff>356169</xdr:rowOff>
    </xdr:from>
    <xdr:to>
      <xdr:col>11</xdr:col>
      <xdr:colOff>2217964</xdr:colOff>
      <xdr:row>4</xdr:row>
      <xdr:rowOff>207916</xdr:rowOff>
    </xdr:to>
    <xdr:sp macro="" textlink="">
      <xdr:nvSpPr>
        <xdr:cNvPr id="2" name="ZoneTexte 1">
          <a:extLst>
            <a:ext uri="{FF2B5EF4-FFF2-40B4-BE49-F238E27FC236}">
              <a16:creationId xmlns:a16="http://schemas.microsoft.com/office/drawing/2014/main" id="{8541D53B-BAB0-42A9-B8BE-3CDE45B62199}"/>
            </a:ext>
          </a:extLst>
        </xdr:cNvPr>
        <xdr:cNvSpPr txBox="1"/>
      </xdr:nvSpPr>
      <xdr:spPr>
        <a:xfrm>
          <a:off x="7466511" y="1009312"/>
          <a:ext cx="12944203" cy="736211"/>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toutes les factures dans les</a:t>
          </a:r>
          <a:r>
            <a:rPr lang="fr-FR" sz="1400" b="1" baseline="0"/>
            <a:t> cellules jaunes des </a:t>
          </a:r>
          <a:r>
            <a:rPr lang="fr-FR" sz="1400" b="1"/>
            <a:t>tableaux ci-dessous (1 tableau par lot de travaux concerné par l'opération)</a:t>
          </a:r>
        </a:p>
        <a:p>
          <a:r>
            <a:rPr lang="fr-FR" sz="1400" b="1" baseline="0">
              <a:solidFill>
                <a:schemeClr val="dk1"/>
              </a:solidFill>
              <a:latin typeface="+mn-lt"/>
              <a:ea typeface="+mn-ea"/>
              <a:cs typeface="+mn-cs"/>
            </a:rPr>
            <a:t>2. Recopiez les cellules récapitulatives (de la cellule A à la cellule K) de chaque lot dans le tableau de l'onglet "Dépenses" par </a:t>
          </a:r>
          <a:r>
            <a:rPr lang="fr-FR" sz="1400" b="1" u="sng" baseline="0">
              <a:solidFill>
                <a:schemeClr val="dk1"/>
              </a:solidFill>
              <a:latin typeface="+mn-lt"/>
              <a:ea typeface="+mn-ea"/>
              <a:cs typeface="+mn-cs"/>
            </a:rPr>
            <a:t>collage spécial de type valeurs</a:t>
          </a:r>
        </a:p>
      </xdr:txBody>
    </xdr:sp>
    <xdr:clientData/>
  </xdr:twoCellAnchor>
  <xdr:oneCellAnchor>
    <xdr:from>
      <xdr:col>11</xdr:col>
      <xdr:colOff>369094</xdr:colOff>
      <xdr:row>0</xdr:row>
      <xdr:rowOff>35719</xdr:rowOff>
    </xdr:from>
    <xdr:ext cx="1307782" cy="1198683"/>
    <xdr:pic>
      <xdr:nvPicPr>
        <xdr:cNvPr id="3" name="Image 2">
          <a:extLst>
            <a:ext uri="{FF2B5EF4-FFF2-40B4-BE49-F238E27FC236}">
              <a16:creationId xmlns:a16="http://schemas.microsoft.com/office/drawing/2014/main" id="{688EB12E-A5BD-404F-9504-20398508AB13}"/>
            </a:ext>
          </a:extLst>
        </xdr:cNvPr>
        <xdr:cNvPicPr>
          <a:picLocks noChangeAspect="1"/>
        </xdr:cNvPicPr>
      </xdr:nvPicPr>
      <xdr:blipFill>
        <a:blip xmlns:r="http://schemas.openxmlformats.org/officeDocument/2006/relationships" r:embed="rId1"/>
        <a:stretch>
          <a:fillRect/>
        </a:stretch>
      </xdr:blipFill>
      <xdr:spPr>
        <a:xfrm>
          <a:off x="9589294" y="35719"/>
          <a:ext cx="1307782" cy="1198683"/>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3</xdr:col>
      <xdr:colOff>762000</xdr:colOff>
      <xdr:row>2</xdr:row>
      <xdr:rowOff>142875</xdr:rowOff>
    </xdr:from>
    <xdr:to>
      <xdr:col>5</xdr:col>
      <xdr:colOff>371475</xdr:colOff>
      <xdr:row>5</xdr:row>
      <xdr:rowOff>95250</xdr:rowOff>
    </xdr:to>
    <xdr:sp macro="" textlink="">
      <xdr:nvSpPr>
        <xdr:cNvPr id="7" name="ZoneTexte 6">
          <a:extLst>
            <a:ext uri="{FF2B5EF4-FFF2-40B4-BE49-F238E27FC236}">
              <a16:creationId xmlns:a16="http://schemas.microsoft.com/office/drawing/2014/main" id="{BFA44537-2D1B-410F-AB32-D430C5B20AF3}"/>
            </a:ext>
          </a:extLst>
        </xdr:cNvPr>
        <xdr:cNvSpPr txBox="1"/>
      </xdr:nvSpPr>
      <xdr:spPr>
        <a:xfrm>
          <a:off x="6705600" y="600075"/>
          <a:ext cx="4600575" cy="6381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a:t>Les contributions</a:t>
          </a:r>
          <a:r>
            <a:rPr lang="fr-FR" sz="1100" b="1" baseline="0"/>
            <a:t> doivent être déclarées dans le plan de financement en dépenses ET en ressources (pour un montant équivalent)</a:t>
          </a:r>
        </a:p>
        <a:p>
          <a:r>
            <a:rPr lang="fr-FR" sz="1100" b="1" baseline="0"/>
            <a:t>Renseignez 1 bloc par structure contributrice</a:t>
          </a:r>
          <a:endParaRPr lang="fr-FR" sz="1100" b="1"/>
        </a:p>
      </xdr:txBody>
    </xdr:sp>
    <xdr:clientData/>
  </xdr:twoCellAnchor>
  <xdr:twoCellAnchor editAs="oneCell">
    <xdr:from>
      <xdr:col>7</xdr:col>
      <xdr:colOff>238124</xdr:colOff>
      <xdr:row>0</xdr:row>
      <xdr:rowOff>180975</xdr:rowOff>
    </xdr:from>
    <xdr:to>
      <xdr:col>8</xdr:col>
      <xdr:colOff>400049</xdr:colOff>
      <xdr:row>5</xdr:row>
      <xdr:rowOff>39315</xdr:rowOff>
    </xdr:to>
    <xdr:pic>
      <xdr:nvPicPr>
        <xdr:cNvPr id="2" name="Image 1">
          <a:extLst>
            <a:ext uri="{FF2B5EF4-FFF2-40B4-BE49-F238E27FC236}">
              <a16:creationId xmlns:a16="http://schemas.microsoft.com/office/drawing/2014/main" id="{A8B2F6A9-93DA-4F66-9DB0-482C1F0C84D1}"/>
            </a:ext>
          </a:extLst>
        </xdr:cNvPr>
        <xdr:cNvPicPr>
          <a:picLocks noChangeAspect="1"/>
        </xdr:cNvPicPr>
      </xdr:nvPicPr>
      <xdr:blipFill>
        <a:blip xmlns:r="http://schemas.openxmlformats.org/officeDocument/2006/relationships" r:embed="rId1"/>
        <a:stretch>
          <a:fillRect/>
        </a:stretch>
      </xdr:blipFill>
      <xdr:spPr>
        <a:xfrm>
          <a:off x="13192124" y="180975"/>
          <a:ext cx="1095375" cy="100134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404811</xdr:colOff>
      <xdr:row>3</xdr:row>
      <xdr:rowOff>166687</xdr:rowOff>
    </xdr:from>
    <xdr:to>
      <xdr:col>10</xdr:col>
      <xdr:colOff>952500</xdr:colOff>
      <xdr:row>7</xdr:row>
      <xdr:rowOff>214312</xdr:rowOff>
    </xdr:to>
    <xdr:sp macro="" textlink="">
      <xdr:nvSpPr>
        <xdr:cNvPr id="7" name="ZoneTexte 6">
          <a:extLst>
            <a:ext uri="{FF2B5EF4-FFF2-40B4-BE49-F238E27FC236}">
              <a16:creationId xmlns:a16="http://schemas.microsoft.com/office/drawing/2014/main" id="{00000000-0008-0000-0500-000007000000}"/>
            </a:ext>
          </a:extLst>
        </xdr:cNvPr>
        <xdr:cNvSpPr txBox="1"/>
      </xdr:nvSpPr>
      <xdr:spPr>
        <a:xfrm>
          <a:off x="6476999" y="1035843"/>
          <a:ext cx="9048751" cy="10953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baseline="0"/>
            <a:t>- Saisissez une ligne par versement percu de chaque cofinanceur (cellules jaunes uniquement)</a:t>
          </a:r>
        </a:p>
        <a:p>
          <a:r>
            <a:rPr lang="fr-FR" sz="1400" b="1" baseline="0"/>
            <a:t>- Montant cofinancement total à renseigner : Montant total indiqué dans la </a:t>
          </a:r>
          <a:r>
            <a:rPr lang="fr-FR" sz="1400" b="1" u="sng" baseline="0"/>
            <a:t>convention du cofinanceur</a:t>
          </a:r>
        </a:p>
        <a:p>
          <a:r>
            <a:rPr lang="fr-FR" sz="1400" b="1" baseline="0">
              <a:solidFill>
                <a:schemeClr val="dk1"/>
              </a:solidFill>
              <a:latin typeface="+mn-lt"/>
              <a:ea typeface="+mn-ea"/>
              <a:cs typeface="+mn-cs"/>
            </a:rPr>
            <a:t>- Montant cofinancement éligible UE à renseigner : Montant total indiqué dans la convention FEDER/FSE+</a:t>
          </a:r>
        </a:p>
        <a:p>
          <a:pPr marL="0" marR="0" indent="0" defTabSz="914400" eaLnBrk="1" fontAlgn="auto" latinLnBrk="0" hangingPunct="1">
            <a:lnSpc>
              <a:spcPct val="100000"/>
            </a:lnSpc>
            <a:spcBef>
              <a:spcPts val="0"/>
            </a:spcBef>
            <a:spcAft>
              <a:spcPts val="0"/>
            </a:spcAft>
            <a:buClrTx/>
            <a:buSzTx/>
            <a:buFontTx/>
            <a:buNone/>
            <a:tabLst/>
            <a:defRPr/>
          </a:pPr>
          <a:r>
            <a:rPr lang="fr-FR" sz="1400" b="1" baseline="0">
              <a:solidFill>
                <a:schemeClr val="dk1"/>
              </a:solidFill>
              <a:latin typeface="+mn-lt"/>
              <a:ea typeface="+mn-ea"/>
              <a:cs typeface="+mn-cs"/>
            </a:rPr>
            <a:t>Remarque : les lignes de cofinancement de ce tableau devront être saisies par la suite dans l'application E-Synergie</a:t>
          </a:r>
        </a:p>
        <a:p>
          <a:endParaRPr lang="fr-FR" sz="1400" b="1" baseline="0">
            <a:solidFill>
              <a:schemeClr val="dk1"/>
            </a:solidFill>
            <a:latin typeface="+mn-lt"/>
            <a:ea typeface="+mn-ea"/>
            <a:cs typeface="+mn-cs"/>
          </a:endParaRPr>
        </a:p>
        <a:p>
          <a:endParaRPr lang="fr-FR" sz="1400" b="1"/>
        </a:p>
      </xdr:txBody>
    </xdr:sp>
    <xdr:clientData/>
  </xdr:twoCellAnchor>
  <xdr:twoCellAnchor editAs="oneCell">
    <xdr:from>
      <xdr:col>9</xdr:col>
      <xdr:colOff>678656</xdr:colOff>
      <xdr:row>0</xdr:row>
      <xdr:rowOff>83344</xdr:rowOff>
    </xdr:from>
    <xdr:to>
      <xdr:col>10</xdr:col>
      <xdr:colOff>598487</xdr:colOff>
      <xdr:row>3</xdr:row>
      <xdr:rowOff>95803</xdr:rowOff>
    </xdr:to>
    <xdr:pic>
      <xdr:nvPicPr>
        <xdr:cNvPr id="2" name="Image 1">
          <a:extLst>
            <a:ext uri="{FF2B5EF4-FFF2-40B4-BE49-F238E27FC236}">
              <a16:creationId xmlns:a16="http://schemas.microsoft.com/office/drawing/2014/main" id="{A63A2C5B-64DF-4D80-83A7-BAF226374723}"/>
            </a:ext>
          </a:extLst>
        </xdr:cNvPr>
        <xdr:cNvPicPr>
          <a:picLocks noChangeAspect="1"/>
        </xdr:cNvPicPr>
      </xdr:nvPicPr>
      <xdr:blipFill>
        <a:blip xmlns:r="http://schemas.openxmlformats.org/officeDocument/2006/relationships" r:embed="rId1"/>
        <a:stretch>
          <a:fillRect/>
        </a:stretch>
      </xdr:blipFill>
      <xdr:spPr>
        <a:xfrm>
          <a:off x="14204156" y="83344"/>
          <a:ext cx="964406" cy="88161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Mathieu SABOURIN" id="{8315AEEA-E46D-494B-8448-A2FC69943E08}" userId="S::sabourin@teriteo.fr::a8467d93-84ba-4329-a26c-95e6e146c3e1"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melie.chappaz" refreshedDate="42573.767290046293" createdVersion="4" refreshedVersion="4" minRefreshableVersion="3" recordCount="380" xr:uid="{00000000-000A-0000-FFFF-FFFF00000000}">
  <cacheSource type="worksheet">
    <worksheetSource ref="I11:Z232" sheet="Dépenses"/>
  </cacheSource>
  <cacheFields count="22">
    <cacheField name="Descriptif" numFmtId="0">
      <sharedItems containsBlank="1"/>
    </cacheField>
    <cacheField name="Emetteur" numFmtId="0">
      <sharedItems containsBlank="1"/>
    </cacheField>
    <cacheField name="Référence_x000a_Pas de doublon" numFmtId="0">
      <sharedItems containsBlank="1" containsMixedTypes="1" containsNumber="1" containsInteger="1" minValue="1401059" maxValue="11007458"/>
    </cacheField>
    <cacheField name="Date émission" numFmtId="14">
      <sharedItems containsNonDate="0" containsDate="1" containsString="0" containsBlank="1" minDate="2014-03-07T00:00:00" maxDate="2017-01-01T00:00:00"/>
    </cacheField>
    <cacheField name="Type dépense" numFmtId="0">
      <sharedItems containsBlank="1"/>
    </cacheField>
    <cacheField name="Catégorie dépense_x000a_Libellé de la convention" numFmtId="0">
      <sharedItems containsBlank="1" count="4">
        <s v="Dépenses de prestations externes de service"/>
        <s v="Dépenses de personnel"/>
        <m/>
        <s v="Dépenses indirectes sous forme de coûts simplifiés"/>
      </sharedItems>
    </cacheField>
    <cacheField name="Sous-catégorie dépense" numFmtId="0">
      <sharedItems containsNonDate="0" containsString="0" containsBlank="1"/>
    </cacheField>
    <cacheField name="Descriptif poste de dépense_x000a_Libellé de la convention" numFmtId="0">
      <sharedItems containsBlank="1"/>
    </cacheField>
    <cacheField name="Libellé sous-poste de dépense" numFmtId="0">
      <sharedItems containsNonDate="0" containsString="0" containsBlank="1"/>
    </cacheField>
    <cacheField name="Montant pièce comptable" numFmtId="165">
      <sharedItems containsString="0" containsBlank="1" containsNumber="1" minValue="781.56" maxValue="161111.93"/>
    </cacheField>
    <cacheField name="Montant non présenté" numFmtId="165">
      <sharedItems containsString="0" containsBlank="1" containsNumber="1" containsInteger="1" minValue="0" maxValue="0"/>
    </cacheField>
    <cacheField name="Commentaire" numFmtId="0">
      <sharedItems containsBlank="1"/>
    </cacheField>
    <cacheField name="N° bon commande" numFmtId="0">
      <sharedItems containsNonDate="0" containsString="0" containsBlank="1"/>
    </cacheField>
    <cacheField name="Date acquittement" numFmtId="14">
      <sharedItems containsNonDate="0" containsDate="1" containsString="0" containsBlank="1" minDate="2014-03-07T00:00:00" maxDate="2017-01-01T00:00:00"/>
    </cacheField>
    <cacheField name="Première date acquittement" numFmtId="0">
      <sharedItems containsString="0" containsBlank="1" containsNumber="1" containsInteger="1" minValue="42735" maxValue="42735"/>
    </cacheField>
    <cacheField name="Dernière date acquittement" numFmtId="14">
      <sharedItems containsNonDate="0" containsDate="1" containsString="0" containsBlank="1" minDate="2014-03-07T00:00:00" maxDate="2017-01-01T00:00:00"/>
    </cacheField>
    <cacheField name="Vérification de la réalité/lien avec l'opération" numFmtId="0">
      <sharedItems containsNonDate="0" containsString="0" containsBlank="1"/>
    </cacheField>
    <cacheField name="Vérification de l'acquittement" numFmtId="0">
      <sharedItems containsNonDate="0" containsString="0" containsBlank="1"/>
    </cacheField>
    <cacheField name="Vérification de l'éligibilité temporelle" numFmtId="0">
      <sharedItems containsNonDate="0" containsString="0" containsBlank="1"/>
    </cacheField>
    <cacheField name="Montant retenu" numFmtId="165">
      <sharedItems containsNonDate="0" containsString="0" containsBlank="1"/>
    </cacheField>
    <cacheField name="Montant écarté" numFmtId="165">
      <sharedItems containsNonDate="0" containsString="0" containsBlank="1"/>
    </cacheField>
    <cacheField name="Commentair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80">
  <r>
    <s v="POLE ECHANGE MULTIMODAL OPC(REPO(REPORT)"/>
    <s v="ACE BTP"/>
    <n v="1401059"/>
    <d v="2014-03-07T00:00:00"/>
    <s v="UNI"/>
    <x v="0"/>
    <m/>
    <s v="Aménagement du PEM"/>
    <m/>
    <n v="3770.89"/>
    <n v="0"/>
    <m/>
    <m/>
    <d v="2014-03-07T00:00:00"/>
    <m/>
    <d v="2014-03-07T00:00:00"/>
    <m/>
    <m/>
    <m/>
    <m/>
    <m/>
    <m/>
  </r>
  <r>
    <s v="AMENAGEMENT GARE DE DOLE ET ABOR(REPORT)"/>
    <s v="SAFEGE"/>
    <s v="F14EST035"/>
    <d v="2014-03-07T00:00:00"/>
    <s v="UNI"/>
    <x v="0"/>
    <m/>
    <s v="Aménagement du PEM"/>
    <m/>
    <n v="2262.5"/>
    <n v="0"/>
    <m/>
    <m/>
    <d v="2014-03-07T00:00:00"/>
    <m/>
    <d v="2014-03-07T00:00:00"/>
    <m/>
    <m/>
    <m/>
    <m/>
    <m/>
    <m/>
  </r>
  <r>
    <s v="AMENAGEMENT GARE DE DOLE ET ABOR(REPORT)"/>
    <s v="PMM"/>
    <s v="DS050-48630B"/>
    <d v="2014-04-03T00:00:00"/>
    <s v="UNI"/>
    <x v="0"/>
    <m/>
    <s v="Aménagement du PEM"/>
    <m/>
    <n v="781.56"/>
    <n v="0"/>
    <m/>
    <m/>
    <d v="2014-04-03T00:00:00"/>
    <m/>
    <d v="2014-04-03T00:00:00"/>
    <m/>
    <m/>
    <m/>
    <m/>
    <m/>
    <m/>
  </r>
  <r>
    <s v="AMENAGEMENT GARE DE DOLE ET ABOR(REPORT)"/>
    <s v="ACE BTP"/>
    <n v="1402157"/>
    <d v="2014-04-03T00:00:00"/>
    <s v="UNI"/>
    <x v="0"/>
    <m/>
    <s v="Aménagement du PEM"/>
    <m/>
    <n v="1879.16"/>
    <n v="0"/>
    <m/>
    <m/>
    <d v="2014-04-03T00:00:00"/>
    <m/>
    <d v="2014-04-03T00:00:00"/>
    <m/>
    <m/>
    <m/>
    <m/>
    <m/>
    <m/>
  </r>
  <r>
    <s v="AMENAGEMENT GARE DE DOLE ET ABOR(REPORT)"/>
    <s v="HYDROGEOTECHNIQUE EST"/>
    <s v="F.14.20025"/>
    <d v="2014-04-03T00:00:00"/>
    <s v="UNI"/>
    <x v="0"/>
    <m/>
    <s v="Aménagement du PEM"/>
    <m/>
    <n v="3713.58"/>
    <n v="0"/>
    <m/>
    <m/>
    <d v="2014-04-03T00:00:00"/>
    <m/>
    <d v="2014-04-03T00:00:00"/>
    <m/>
    <m/>
    <m/>
    <m/>
    <m/>
    <m/>
  </r>
  <r>
    <s v="POLE ECHANGE MULTIMODAL OPC(REPO(REPORT)"/>
    <s v="GPT EUROVIA FILIPPIS EST OUV R"/>
    <s v="SITUATION N°0"/>
    <d v="2014-04-04T00:00:00"/>
    <s v="UNI"/>
    <x v="0"/>
    <m/>
    <s v="Aménagement du PEM"/>
    <m/>
    <n v="99251.83"/>
    <n v="0"/>
    <m/>
    <m/>
    <d v="2014-04-04T00:00:00"/>
    <m/>
    <d v="2014-04-04T00:00:00"/>
    <m/>
    <m/>
    <m/>
    <m/>
    <m/>
    <m/>
  </r>
  <r>
    <s v="Mission d'analyse hydraulique de l'impac"/>
    <s v="GPT EUROVIA FILIPPIS EST OUV R"/>
    <s v="SITUATION N°1"/>
    <d v="2014-04-04T00:00:00"/>
    <s v="UNI"/>
    <x v="0"/>
    <m/>
    <s v="Aménagement du PEM"/>
    <m/>
    <n v="161111.93"/>
    <n v="0"/>
    <m/>
    <m/>
    <d v="2014-04-04T00:00:00"/>
    <m/>
    <d v="2014-04-04T00:00:00"/>
    <m/>
    <m/>
    <m/>
    <m/>
    <m/>
    <m/>
  </r>
  <r>
    <s v="PEM GARE DE DOLE - MISSION CSPS(REPORT)"/>
    <s v="GPT EUROVIA FILIPPIS EST OUV R"/>
    <s v="SITUATION N°2"/>
    <d v="2014-04-25T00:00:00"/>
    <s v="UNI"/>
    <x v="0"/>
    <m/>
    <s v="Aménagement du PEM"/>
    <m/>
    <n v="89438.78"/>
    <n v="0"/>
    <m/>
    <m/>
    <d v="2014-04-25T00:00:00"/>
    <m/>
    <d v="2014-04-25T00:00:00"/>
    <m/>
    <m/>
    <m/>
    <m/>
    <m/>
    <m/>
  </r>
  <r>
    <s v="POLE ECHANGE MULTIMODAL OPC(REPO(REPORT)"/>
    <s v="GPT EUROVIA FILIPPIS EST OUV R"/>
    <s v="SITUATION N°2b"/>
    <d v="2014-04-25T00:00:00"/>
    <s v="UNI"/>
    <x v="0"/>
    <m/>
    <s v="Aménagement du PEM"/>
    <m/>
    <n v="3289"/>
    <n v="0"/>
    <m/>
    <m/>
    <d v="2014-04-25T00:00:00"/>
    <m/>
    <d v="2014-04-25T00:00:00"/>
    <m/>
    <m/>
    <m/>
    <m/>
    <m/>
    <m/>
  </r>
  <r>
    <s v="Parking gare - Etudes géotechniques et h"/>
    <s v="DUC ET PRENEUF"/>
    <s v="DF140225"/>
    <d v="2014-04-25T00:00:00"/>
    <s v="UNI"/>
    <x v="0"/>
    <m/>
    <s v="Aménagement du PEM"/>
    <m/>
    <n v="44401.5"/>
    <n v="0"/>
    <m/>
    <m/>
    <d v="2014-04-25T00:00:00"/>
    <m/>
    <d v="2014-04-25T00:00:00"/>
    <m/>
    <m/>
    <m/>
    <m/>
    <m/>
    <m/>
  </r>
  <r>
    <s v="PEM GARE LOT 1"/>
    <s v="DUC ET PRENEUF"/>
    <s v="DF140225b"/>
    <d v="2014-04-25T00:00:00"/>
    <s v="UNI"/>
    <x v="0"/>
    <m/>
    <s v="Aménagement du PEM"/>
    <m/>
    <n v="1930.5"/>
    <n v="0"/>
    <m/>
    <m/>
    <d v="2014-04-25T00:00:00"/>
    <m/>
    <d v="2014-04-25T00:00:00"/>
    <m/>
    <m/>
    <m/>
    <m/>
    <m/>
    <m/>
  </r>
  <r>
    <s v="PEM GARE LOT 1"/>
    <s v="GPT EUROVIA FILIPPIS EST OUV R"/>
    <s v="SITUATION N°3"/>
    <d v="2014-05-09T00:00:00"/>
    <s v="UNI"/>
    <x v="0"/>
    <m/>
    <s v="Aménagement du PEM"/>
    <m/>
    <n v="99916.22"/>
    <n v="0"/>
    <m/>
    <m/>
    <d v="2014-05-09T00:00:00"/>
    <m/>
    <d v="2014-05-09T00:00:00"/>
    <m/>
    <m/>
    <m/>
    <m/>
    <m/>
    <m/>
  </r>
  <r>
    <s v="PEM GARE LOT 1"/>
    <s v="GPT EUROVIA FILIPPIS EST OUV R"/>
    <s v="SITUATION N°3b"/>
    <d v="2014-05-09T00:00:00"/>
    <s v="UNI"/>
    <x v="0"/>
    <m/>
    <s v="Aménagement du PEM"/>
    <m/>
    <n v="1977.32"/>
    <n v="0"/>
    <m/>
    <m/>
    <d v="2014-05-09T00:00:00"/>
    <m/>
    <d v="2014-05-09T00:00:00"/>
    <m/>
    <m/>
    <m/>
    <m/>
    <m/>
    <m/>
  </r>
  <r>
    <s v="PEM GARE LOT 1"/>
    <s v="GPT EUROVIA FILIPPIS EST OUV R"/>
    <s v="SITUATION N°3c"/>
    <d v="2014-05-09T00:00:00"/>
    <s v="UNI"/>
    <x v="1"/>
    <m/>
    <s v="Aménagement du PEM"/>
    <m/>
    <n v="9886.59"/>
    <n v="0"/>
    <m/>
    <m/>
    <d v="2014-05-09T00:00:00"/>
    <m/>
    <d v="2014-05-09T00:00:00"/>
    <m/>
    <m/>
    <m/>
    <m/>
    <m/>
    <m/>
  </r>
  <r>
    <s v="PEM GARE LOT5 ESPACES VERTS"/>
    <s v="ACE BTP"/>
    <n v="1403179"/>
    <d v="2014-05-28T00:00:00"/>
    <s v="UNI"/>
    <x v="1"/>
    <m/>
    <s v="Aménagement du PEM"/>
    <m/>
    <n v="1879.16"/>
    <n v="0"/>
    <m/>
    <m/>
    <d v="2014-05-28T00:00:00"/>
    <m/>
    <d v="2014-05-28T00:00:00"/>
    <m/>
    <m/>
    <m/>
    <m/>
    <m/>
    <m/>
  </r>
  <r>
    <s v="PEM GARE LOT5 ESPACES VERTS"/>
    <s v="SJE AGENCE COLAS EST"/>
    <n v="11007458"/>
    <d v="2014-05-28T00:00:00"/>
    <s v="UNI"/>
    <x v="1"/>
    <m/>
    <s v="Aménagement du PEM"/>
    <m/>
    <n v="3507.74"/>
    <n v="0"/>
    <m/>
    <m/>
    <d v="2014-05-28T00:00:00"/>
    <m/>
    <d v="2014-05-28T00:00:00"/>
    <m/>
    <m/>
    <m/>
    <m/>
    <m/>
    <m/>
  </r>
  <r>
    <s v="AC3-PEM GARE LOT 1"/>
    <s v="SJE AGENCE COLAS EST"/>
    <s v="11007458b"/>
    <d v="2014-05-28T00:00:00"/>
    <s v="UNI"/>
    <x v="1"/>
    <m/>
    <s v="Aménagement du PEM"/>
    <m/>
    <n v="1470"/>
    <n v="0"/>
    <m/>
    <m/>
    <d v="2014-05-28T00:00:00"/>
    <m/>
    <d v="2014-05-28T00:00:00"/>
    <m/>
    <m/>
    <m/>
    <m/>
    <m/>
    <m/>
  </r>
  <r>
    <s v="AC3- PEM GARE LOT --TVA AUTOLIQ DAMIN"/>
    <s v="SJE AGENCE COLAS EST"/>
    <s v="11007458c"/>
    <d v="2014-05-28T00:00:00"/>
    <s v="UNI"/>
    <x v="1"/>
    <m/>
    <s v="Aménagement du PEM"/>
    <m/>
    <n v="2209.8000000000002"/>
    <n v="0"/>
    <m/>
    <m/>
    <d v="2014-05-28T00:00:00"/>
    <m/>
    <d v="2014-05-28T00:00:00"/>
    <m/>
    <m/>
    <m/>
    <m/>
    <m/>
    <m/>
  </r>
  <r>
    <s v="AC3-PEM GARE LOT 1"/>
    <s v="DUC ET PRENEUF"/>
    <s v="DF140327"/>
    <d v="2014-05-28T00:00:00"/>
    <s v="UNI"/>
    <x v="1"/>
    <m/>
    <s v="Aménagement du PEM"/>
    <m/>
    <n v="30127"/>
    <n v="0"/>
    <m/>
    <m/>
    <d v="2014-05-28T00:00:00"/>
    <m/>
    <d v="2014-05-28T00:00:00"/>
    <m/>
    <m/>
    <m/>
    <m/>
    <m/>
    <m/>
  </r>
  <r>
    <s v="Frais de personnel  "/>
    <s v="Nom du bénéficiaire"/>
    <s v="DDP1_FRAIS-PERS_NOM"/>
    <d v="2016-12-31T00:00:00"/>
    <s v="REC"/>
    <x v="2"/>
    <m/>
    <m/>
    <m/>
    <n v="4890.8525202240198"/>
    <n v="0"/>
    <m/>
    <m/>
    <d v="2016-12-31T00:00:00"/>
    <n v="42735"/>
    <d v="2016-12-31T00:00:00"/>
    <m/>
    <m/>
    <m/>
    <m/>
    <m/>
    <m/>
  </r>
  <r>
    <m/>
    <m/>
    <m/>
    <m/>
    <m/>
    <x v="2"/>
    <m/>
    <m/>
    <m/>
    <m/>
    <m/>
    <m/>
    <m/>
    <m/>
    <m/>
    <m/>
    <m/>
    <m/>
    <m/>
    <m/>
    <m/>
    <m/>
  </r>
  <r>
    <m/>
    <m/>
    <m/>
    <m/>
    <m/>
    <x v="2"/>
    <m/>
    <m/>
    <m/>
    <m/>
    <m/>
    <m/>
    <m/>
    <m/>
    <m/>
    <m/>
    <m/>
    <m/>
    <m/>
    <m/>
    <m/>
    <m/>
  </r>
  <r>
    <m/>
    <m/>
    <m/>
    <m/>
    <m/>
    <x v="2"/>
    <m/>
    <m/>
    <m/>
    <m/>
    <m/>
    <m/>
    <m/>
    <m/>
    <m/>
    <m/>
    <m/>
    <m/>
    <m/>
    <m/>
    <m/>
    <m/>
  </r>
  <r>
    <s v="Si plus de 25 lignes, démasquer les lignes ci-dessous"/>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s v="DEPENSES INDIRECTES"/>
    <s v="Nom du bénéficiaire"/>
    <s v="DDP1_DEP_IND"/>
    <m/>
    <s v="UNI"/>
    <x v="3"/>
    <m/>
    <m/>
    <m/>
    <n v="7362.0434999999989"/>
    <n v="0"/>
    <s v="calcul automatique - 15% des dépenses directes de personnel"/>
    <m/>
    <d v="2016-12-31T00:00:00"/>
    <m/>
    <d v="2016-12-31T00:00:00"/>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eau croisé dynamique2" cacheId="0" applyNumberFormats="0" applyBorderFormats="0" applyFontFormats="0" applyPatternFormats="0" applyAlignmentFormats="0" applyWidthHeightFormats="1" dataCaption="Valeurs" updatedVersion="4" minRefreshableVersion="3" useAutoFormatting="1" itemPrintTitles="1" createdVersion="4" indent="0" outline="1" outlineData="1" multipleFieldFilters="0">
  <location ref="A3:C8" firstHeaderRow="0" firstDataRow="1" firstDataCol="1"/>
  <pivotFields count="22">
    <pivotField showAll="0"/>
    <pivotField showAll="0"/>
    <pivotField showAll="0"/>
    <pivotField showAll="0"/>
    <pivotField showAll="0"/>
    <pivotField axis="axisRow" showAll="0">
      <items count="5">
        <item x="2"/>
        <item x="0"/>
        <item x="1"/>
        <item x="3"/>
        <item t="default"/>
      </items>
    </pivotField>
    <pivotField showAll="0"/>
    <pivotField showAll="0"/>
    <pivotField showAll="0"/>
    <pivotField dataField="1"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5"/>
  </rowFields>
  <rowItems count="5">
    <i>
      <x/>
    </i>
    <i>
      <x v="1"/>
    </i>
    <i>
      <x v="2"/>
    </i>
    <i>
      <x v="3"/>
    </i>
    <i t="grand">
      <x/>
    </i>
  </rowItems>
  <colFields count="1">
    <field x="-2"/>
  </colFields>
  <colItems count="2">
    <i>
      <x/>
    </i>
    <i i="1">
      <x v="1"/>
    </i>
  </colItems>
  <dataFields count="2">
    <dataField name="Somme de Montant pièce comptable" fld="9" baseField="5" baseItem="0"/>
    <dataField name="Somme de Montant non présenté" fld="10" baseField="5" baseItem="0"/>
  </dataFields>
  <formats count="2">
    <format dxfId="71">
      <pivotArea outline="0" collapsedLevelsAreSubtotals="1" fieldPosition="0"/>
    </format>
    <format dxfId="70">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Q11" dT="2024-11-01T08:56:09.79" personId="{8315AEEA-E46D-494B-8448-A2FC69943E08}" id="{EBFA839F-A12D-48E1-BD7A-90D9B784B07C}">
    <text>La formule sélectionne tous les postes de dépenses présentant au moins 25 lignes. Les autres ne sont pas éligibles
Bien veiller à ce que les types de dépenses soient correctement catégorisés pour chaque ligne renseignée ( liste déroulante en colonne A)</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urope-bfc.eu/je-suis-beneficiaire/je-depose-ma-demande-de-paiement/demande-de-paiement-feder-fse-2021-2027/"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B21"/>
  <sheetViews>
    <sheetView tabSelected="1" view="pageBreakPreview" zoomScaleNormal="90" zoomScaleSheetLayoutView="100" workbookViewId="0">
      <selection activeCell="B8" sqref="B8"/>
    </sheetView>
  </sheetViews>
  <sheetFormatPr baseColWidth="10" defaultColWidth="11" defaultRowHeight="14.25" x14ac:dyDescent="0.2"/>
  <cols>
    <col min="1" max="1" width="57.625" style="7" customWidth="1"/>
    <col min="2" max="2" width="132.375" style="15" customWidth="1"/>
    <col min="3" max="9" width="11" style="7"/>
    <col min="10" max="10" width="14.625" style="7" customWidth="1"/>
    <col min="11" max="16384" width="11" style="7"/>
  </cols>
  <sheetData>
    <row r="1" spans="1:2" ht="42" customHeight="1" x14ac:dyDescent="0.2">
      <c r="A1" s="8" t="s">
        <v>125</v>
      </c>
    </row>
    <row r="2" spans="1:2" ht="34.5" customHeight="1" x14ac:dyDescent="0.2">
      <c r="A2" s="84"/>
    </row>
    <row r="3" spans="1:2" ht="16.5" customHeight="1" x14ac:dyDescent="0.2">
      <c r="B3" s="103" t="s">
        <v>262</v>
      </c>
    </row>
    <row r="4" spans="1:2" ht="26.25" customHeight="1" x14ac:dyDescent="0.2">
      <c r="A4" s="317" t="s">
        <v>188</v>
      </c>
      <c r="B4" s="317"/>
    </row>
    <row r="5" spans="1:2" ht="21" customHeight="1" x14ac:dyDescent="0.2">
      <c r="A5" s="318" t="s">
        <v>189</v>
      </c>
      <c r="B5" s="318"/>
    </row>
    <row r="6" spans="1:2" s="86" customFormat="1" x14ac:dyDescent="0.2">
      <c r="A6" s="7" t="s">
        <v>190</v>
      </c>
      <c r="B6" s="165" t="s">
        <v>196</v>
      </c>
    </row>
    <row r="7" spans="1:2" ht="18" x14ac:dyDescent="0.2">
      <c r="A7" s="37"/>
    </row>
    <row r="8" spans="1:2" ht="33" customHeight="1" x14ac:dyDescent="0.2">
      <c r="A8" s="37" t="s">
        <v>78</v>
      </c>
      <c r="B8" s="61" t="s">
        <v>81</v>
      </c>
    </row>
    <row r="9" spans="1:2" ht="102" x14ac:dyDescent="0.2">
      <c r="A9" s="38" t="s">
        <v>79</v>
      </c>
      <c r="B9" s="56" t="s">
        <v>191</v>
      </c>
    </row>
    <row r="10" spans="1:2" ht="57.75" x14ac:dyDescent="0.2">
      <c r="A10" s="42" t="s">
        <v>129</v>
      </c>
      <c r="B10" s="30" t="s">
        <v>192</v>
      </c>
    </row>
    <row r="11" spans="1:2" ht="59.25" x14ac:dyDescent="0.2">
      <c r="A11" s="42" t="s">
        <v>130</v>
      </c>
      <c r="B11" s="30" t="s">
        <v>193</v>
      </c>
    </row>
    <row r="12" spans="1:2" ht="88.5" x14ac:dyDescent="0.2">
      <c r="A12" s="42" t="s">
        <v>142</v>
      </c>
      <c r="B12" s="30" t="s">
        <v>255</v>
      </c>
    </row>
    <row r="13" spans="1:2" ht="43.5" x14ac:dyDescent="0.2">
      <c r="A13" s="42" t="s">
        <v>171</v>
      </c>
      <c r="B13" s="30" t="s">
        <v>194</v>
      </c>
    </row>
    <row r="14" spans="1:2" ht="57" x14ac:dyDescent="0.2">
      <c r="A14" s="39" t="s">
        <v>80</v>
      </c>
      <c r="B14" s="30" t="s">
        <v>195</v>
      </c>
    </row>
    <row r="15" spans="1:2" x14ac:dyDescent="0.2">
      <c r="B15" s="85"/>
    </row>
    <row r="21" spans="1:1" x14ac:dyDescent="0.2">
      <c r="A21" s="7" t="s">
        <v>123</v>
      </c>
    </row>
  </sheetData>
  <mergeCells count="2">
    <mergeCell ref="A4:B4"/>
    <mergeCell ref="A5:B5"/>
  </mergeCells>
  <hyperlinks>
    <hyperlink ref="B6" r:id="rId1" xr:uid="{8224E87C-842B-42CE-86ED-8EEF7A42A49C}"/>
  </hyperlinks>
  <pageMargins left="0.70866141732283472" right="0.70866141732283472" top="0.74803149606299213" bottom="0.74803149606299213" header="0.31496062992125984" footer="0.31496062992125984"/>
  <pageSetup paperSize="8" scale="93" orientation="landscape"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pageSetUpPr fitToPage="1"/>
  </sheetPr>
  <dimension ref="A1:AA318"/>
  <sheetViews>
    <sheetView view="pageBreakPreview" zoomScale="77" zoomScaleNormal="77" zoomScaleSheetLayoutView="77" workbookViewId="0">
      <pane xSplit="1" ySplit="11" topLeftCell="B12" activePane="bottomRight" state="frozen"/>
      <selection pane="topRight" activeCell="B1" sqref="B1"/>
      <selection pane="bottomLeft" activeCell="A11" sqref="A11"/>
      <selection pane="bottomRight" activeCell="X233" sqref="X233"/>
    </sheetView>
  </sheetViews>
  <sheetFormatPr baseColWidth="10" defaultColWidth="11" defaultRowHeight="14.25" outlineLevelRow="1" x14ac:dyDescent="0.2"/>
  <cols>
    <col min="1" max="1" width="25.375" style="1" customWidth="1"/>
    <col min="2" max="2" width="39.375" style="1" customWidth="1"/>
    <col min="3" max="3" width="27.375" style="1" customWidth="1"/>
    <col min="4" max="4" width="24.5" style="2" customWidth="1"/>
    <col min="5" max="6" width="15.75" style="4" customWidth="1"/>
    <col min="7" max="7" width="15.25" style="1" customWidth="1"/>
    <col min="8" max="8" width="10.625" style="1" customWidth="1"/>
    <col min="9" max="9" width="37" style="1" customWidth="1"/>
    <col min="10" max="11" width="21" style="3" customWidth="1"/>
    <col min="12" max="12" width="17.875" style="1" customWidth="1"/>
    <col min="13" max="13" width="28.625" style="1" customWidth="1"/>
    <col min="14" max="14" width="25.375" style="1" customWidth="1"/>
    <col min="15" max="16" width="13.25" customWidth="1"/>
    <col min="17" max="17" width="14.375" customWidth="1"/>
    <col min="18" max="18" width="30.375" bestFit="1" customWidth="1"/>
    <col min="19" max="19" width="14.875" customWidth="1"/>
    <col min="20" max="20" width="38.75" customWidth="1"/>
    <col min="21" max="25" width="16" style="1" customWidth="1"/>
    <col min="26" max="26" width="60.625" style="1" customWidth="1"/>
    <col min="27" max="27" width="0.875" style="3" customWidth="1"/>
    <col min="28" max="16384" width="11" style="1"/>
  </cols>
  <sheetData>
    <row r="1" spans="1:27" s="7" customFormat="1" ht="27" customHeight="1" x14ac:dyDescent="0.2">
      <c r="A1" s="8" t="s">
        <v>91</v>
      </c>
      <c r="B1" s="8"/>
      <c r="O1"/>
      <c r="P1"/>
      <c r="Q1"/>
      <c r="R1"/>
      <c r="S1"/>
      <c r="T1"/>
    </row>
    <row r="2" spans="1:27" s="7" customFormat="1" ht="11.25" customHeight="1" x14ac:dyDescent="0.2">
      <c r="A2" s="8"/>
      <c r="B2" s="8"/>
      <c r="O2"/>
      <c r="P2"/>
      <c r="Q2"/>
      <c r="R2"/>
      <c r="S2"/>
      <c r="T2"/>
    </row>
    <row r="3" spans="1:27" s="7" customFormat="1" x14ac:dyDescent="0.2">
      <c r="B3" s="203" t="s">
        <v>127</v>
      </c>
      <c r="C3" s="203"/>
      <c r="O3"/>
      <c r="P3"/>
      <c r="Q3"/>
      <c r="R3"/>
      <c r="S3"/>
      <c r="T3"/>
    </row>
    <row r="4" spans="1:27" s="7" customFormat="1" ht="16.5" customHeight="1" x14ac:dyDescent="0.2">
      <c r="B4" s="5" t="s">
        <v>21</v>
      </c>
      <c r="C4" s="104"/>
      <c r="O4"/>
      <c r="P4"/>
      <c r="Q4"/>
      <c r="R4"/>
      <c r="S4"/>
      <c r="T4"/>
    </row>
    <row r="5" spans="1:27" s="7" customFormat="1" ht="16.5" customHeight="1" x14ac:dyDescent="0.2">
      <c r="B5" s="80" t="s">
        <v>120</v>
      </c>
      <c r="C5" s="104"/>
      <c r="D5" s="40"/>
      <c r="O5"/>
      <c r="P5"/>
      <c r="Q5"/>
      <c r="R5"/>
      <c r="S5"/>
      <c r="T5"/>
    </row>
    <row r="6" spans="1:27" s="7" customFormat="1" ht="16.5" customHeight="1" x14ac:dyDescent="0.2">
      <c r="B6" s="81" t="s">
        <v>20</v>
      </c>
      <c r="C6" s="105"/>
      <c r="E6" s="1"/>
      <c r="M6" s="96" t="s">
        <v>117</v>
      </c>
      <c r="O6"/>
      <c r="P6"/>
      <c r="Q6"/>
      <c r="R6"/>
      <c r="S6"/>
      <c r="T6"/>
    </row>
    <row r="7" spans="1:27" s="7" customFormat="1" ht="16.5" customHeight="1" x14ac:dyDescent="0.2">
      <c r="B7" s="5" t="s">
        <v>119</v>
      </c>
      <c r="C7" s="211"/>
      <c r="D7" s="41"/>
      <c r="M7" s="97" t="s">
        <v>138</v>
      </c>
      <c r="N7" s="331" t="s">
        <v>156</v>
      </c>
      <c r="O7"/>
      <c r="P7"/>
      <c r="Q7"/>
      <c r="R7"/>
      <c r="S7"/>
      <c r="T7"/>
    </row>
    <row r="8" spans="1:27" s="7" customFormat="1" ht="13.9" customHeight="1" x14ac:dyDescent="0.2">
      <c r="B8" s="5" t="s">
        <v>124</v>
      </c>
      <c r="C8" s="212" t="s">
        <v>207</v>
      </c>
      <c r="D8" s="15"/>
      <c r="M8" s="97" t="s">
        <v>139</v>
      </c>
      <c r="N8" s="332"/>
      <c r="O8"/>
      <c r="P8"/>
      <c r="Q8" s="348" t="s">
        <v>90</v>
      </c>
      <c r="R8" s="349"/>
      <c r="S8" s="349"/>
      <c r="T8" s="349"/>
      <c r="U8" s="349"/>
      <c r="V8" s="349"/>
      <c r="W8" s="349"/>
      <c r="X8" s="349"/>
      <c r="Y8" s="349"/>
      <c r="Z8" s="349"/>
    </row>
    <row r="9" spans="1:27" s="7" customFormat="1" ht="16.149999999999999" hidden="1" customHeight="1" x14ac:dyDescent="0.25">
      <c r="B9" s="5" t="s">
        <v>85</v>
      </c>
      <c r="C9" s="212"/>
      <c r="D9" s="15"/>
      <c r="E9" s="47"/>
      <c r="G9" s="47"/>
      <c r="N9" s="332"/>
      <c r="O9"/>
      <c r="P9"/>
      <c r="Q9" s="352" t="s">
        <v>225</v>
      </c>
      <c r="R9" s="352"/>
      <c r="S9" s="352"/>
      <c r="T9" s="352"/>
    </row>
    <row r="10" spans="1:27" ht="66" customHeight="1" x14ac:dyDescent="0.25">
      <c r="A10" s="306" t="s">
        <v>259</v>
      </c>
      <c r="C10" s="43"/>
      <c r="D10" s="43"/>
      <c r="E10" s="1"/>
      <c r="F10" s="1"/>
      <c r="J10" s="253" t="s">
        <v>139</v>
      </c>
      <c r="K10" s="1"/>
      <c r="N10" s="333"/>
      <c r="Q10" s="350" t="s">
        <v>227</v>
      </c>
      <c r="R10" s="350"/>
      <c r="S10" s="350"/>
      <c r="T10" s="350"/>
      <c r="U10" s="351" t="s">
        <v>220</v>
      </c>
      <c r="V10" s="351"/>
      <c r="W10" s="351"/>
      <c r="X10" s="351"/>
      <c r="Y10" s="351"/>
      <c r="Z10" s="351"/>
      <c r="AA10" s="1"/>
    </row>
    <row r="11" spans="1:27" s="6" customFormat="1" ht="142.5" customHeight="1" x14ac:dyDescent="0.2">
      <c r="A11" s="204" t="s">
        <v>222</v>
      </c>
      <c r="B11" s="205" t="s">
        <v>126</v>
      </c>
      <c r="C11" s="206" t="s">
        <v>1</v>
      </c>
      <c r="D11" s="205" t="s">
        <v>109</v>
      </c>
      <c r="E11" s="205" t="s">
        <v>2</v>
      </c>
      <c r="F11" s="205" t="s">
        <v>131</v>
      </c>
      <c r="G11" s="205" t="s">
        <v>7</v>
      </c>
      <c r="H11" s="205" t="s">
        <v>3</v>
      </c>
      <c r="I11" s="206" t="s">
        <v>0</v>
      </c>
      <c r="J11" s="207" t="s">
        <v>4</v>
      </c>
      <c r="K11" s="207" t="s">
        <v>5</v>
      </c>
      <c r="L11" s="206" t="s">
        <v>6</v>
      </c>
      <c r="M11" s="205" t="s">
        <v>89</v>
      </c>
      <c r="N11" s="205" t="s">
        <v>110</v>
      </c>
      <c r="O11"/>
      <c r="P11"/>
      <c r="Q11" s="208" t="s">
        <v>218</v>
      </c>
      <c r="R11" s="208" t="s">
        <v>219</v>
      </c>
      <c r="S11" s="209" t="s">
        <v>221</v>
      </c>
      <c r="T11" s="208" t="s">
        <v>257</v>
      </c>
      <c r="U11" s="208" t="s">
        <v>9</v>
      </c>
      <c r="V11" s="208" t="s">
        <v>10</v>
      </c>
      <c r="W11" s="208" t="s">
        <v>11</v>
      </c>
      <c r="X11" s="210" t="s">
        <v>12</v>
      </c>
      <c r="Y11" s="210" t="s">
        <v>13</v>
      </c>
      <c r="Z11" s="208" t="s">
        <v>14</v>
      </c>
    </row>
    <row r="12" spans="1:27" ht="25.5" customHeight="1" x14ac:dyDescent="0.2">
      <c r="A12" s="213"/>
      <c r="B12" s="213"/>
      <c r="C12" s="214"/>
      <c r="D12" s="215"/>
      <c r="E12" s="216"/>
      <c r="F12" s="216"/>
      <c r="G12" s="216"/>
      <c r="H12" s="216"/>
      <c r="I12" s="217"/>
      <c r="J12" s="218"/>
      <c r="K12" s="218"/>
      <c r="L12" s="219"/>
      <c r="M12" s="219"/>
      <c r="N12" s="220">
        <f t="shared" ref="N12:N75" si="0">J12-K12</f>
        <v>0</v>
      </c>
      <c r="Q12" s="177" t="str">
        <f t="shared" ref="Q12:Q43" si="1">IF(COUNTIF(A:F,A12)&gt;=25,"OUI","NON")</f>
        <v>NON</v>
      </c>
      <c r="R12" s="177" t="str">
        <f ca="1">IF(Q12="oui",RAND(),"&lt;25 lignes donc pas d'échantillonnage")</f>
        <v>&lt;25 lignes donc pas d'échantillonnage</v>
      </c>
      <c r="S12" s="245"/>
      <c r="T12" s="177" t="str">
        <f t="shared" ref="T12:T43" si="2">IF(Q12="oui",IF(SUMIFS(N:N,A:A,A12,S:S,"&lt;="&amp;S12)/SUMIF(A:A,A12,N:N)&lt;0.8,"hors Echantillon","Echantillon à Contrôler"), "Contrôle en exhaustif")</f>
        <v>Contrôle en exhaustif</v>
      </c>
      <c r="U12" s="245"/>
      <c r="V12" s="245"/>
      <c r="W12" s="245"/>
      <c r="X12" s="246"/>
      <c r="Y12" s="246"/>
      <c r="Z12" s="245"/>
      <c r="AA12" s="1"/>
    </row>
    <row r="13" spans="1:27" ht="25.5" customHeight="1" x14ac:dyDescent="0.2">
      <c r="A13" s="213"/>
      <c r="B13" s="213"/>
      <c r="C13" s="214"/>
      <c r="D13" s="215"/>
      <c r="E13" s="216"/>
      <c r="F13" s="216"/>
      <c r="G13" s="216"/>
      <c r="H13" s="216"/>
      <c r="I13" s="217"/>
      <c r="J13" s="218"/>
      <c r="K13" s="218"/>
      <c r="L13" s="219"/>
      <c r="M13" s="219"/>
      <c r="N13" s="220">
        <f>J13-K13</f>
        <v>0</v>
      </c>
      <c r="Q13" s="177" t="str">
        <f t="shared" si="1"/>
        <v>NON</v>
      </c>
      <c r="R13" s="177" t="str">
        <f t="shared" ref="R13:R76" ca="1" si="3">IF(Q13="oui",RAND(),"&lt;25 lignes donc pas d'échantillonnage")</f>
        <v>&lt;25 lignes donc pas d'échantillonnage</v>
      </c>
      <c r="S13" s="245"/>
      <c r="T13" s="177" t="str">
        <f t="shared" si="2"/>
        <v>Contrôle en exhaustif</v>
      </c>
      <c r="U13" s="245"/>
      <c r="V13" s="245"/>
      <c r="W13" s="245"/>
      <c r="X13" s="246"/>
      <c r="Y13" s="246"/>
      <c r="Z13" s="245"/>
      <c r="AA13" s="1"/>
    </row>
    <row r="14" spans="1:27" ht="25.5" customHeight="1" x14ac:dyDescent="0.2">
      <c r="A14" s="213"/>
      <c r="B14" s="213"/>
      <c r="C14" s="214"/>
      <c r="D14" s="215"/>
      <c r="E14" s="216"/>
      <c r="F14" s="216"/>
      <c r="G14" s="216"/>
      <c r="H14" s="216"/>
      <c r="I14" s="217"/>
      <c r="J14" s="218"/>
      <c r="K14" s="218"/>
      <c r="L14" s="219"/>
      <c r="M14" s="219"/>
      <c r="N14" s="220">
        <f t="shared" si="0"/>
        <v>0</v>
      </c>
      <c r="Q14" s="177" t="str">
        <f t="shared" si="1"/>
        <v>NON</v>
      </c>
      <c r="R14" s="177" t="str">
        <f t="shared" ca="1" si="3"/>
        <v>&lt;25 lignes donc pas d'échantillonnage</v>
      </c>
      <c r="S14" s="245"/>
      <c r="T14" s="177" t="str">
        <f t="shared" si="2"/>
        <v>Contrôle en exhaustif</v>
      </c>
      <c r="U14" s="245"/>
      <c r="V14" s="245"/>
      <c r="W14" s="245"/>
      <c r="X14" s="245"/>
      <c r="Y14" s="245"/>
      <c r="Z14" s="245"/>
      <c r="AA14" s="1"/>
    </row>
    <row r="15" spans="1:27" ht="25.5" customHeight="1" x14ac:dyDescent="0.2">
      <c r="A15" s="213"/>
      <c r="B15" s="213"/>
      <c r="C15" s="214"/>
      <c r="D15" s="215"/>
      <c r="E15" s="216"/>
      <c r="F15" s="216"/>
      <c r="G15" s="216"/>
      <c r="H15" s="216"/>
      <c r="I15" s="217"/>
      <c r="J15" s="218"/>
      <c r="K15" s="218"/>
      <c r="L15" s="219"/>
      <c r="M15" s="219"/>
      <c r="N15" s="220">
        <f t="shared" si="0"/>
        <v>0</v>
      </c>
      <c r="Q15" s="177" t="str">
        <f t="shared" si="1"/>
        <v>NON</v>
      </c>
      <c r="R15" s="177" t="str">
        <f t="shared" ca="1" si="3"/>
        <v>&lt;25 lignes donc pas d'échantillonnage</v>
      </c>
      <c r="S15" s="245"/>
      <c r="T15" s="177" t="str">
        <f t="shared" si="2"/>
        <v>Contrôle en exhaustif</v>
      </c>
      <c r="U15" s="245"/>
      <c r="V15" s="245"/>
      <c r="W15" s="245"/>
      <c r="X15" s="246"/>
      <c r="Y15" s="246"/>
      <c r="Z15" s="245"/>
      <c r="AA15" s="1"/>
    </row>
    <row r="16" spans="1:27" ht="25.5" customHeight="1" x14ac:dyDescent="0.2">
      <c r="A16" s="213"/>
      <c r="B16" s="213"/>
      <c r="C16" s="214"/>
      <c r="D16" s="215"/>
      <c r="E16" s="216"/>
      <c r="F16" s="216"/>
      <c r="G16" s="216"/>
      <c r="H16" s="216"/>
      <c r="I16" s="217"/>
      <c r="J16" s="218"/>
      <c r="K16" s="218"/>
      <c r="L16" s="219"/>
      <c r="M16" s="219"/>
      <c r="N16" s="220">
        <f t="shared" si="0"/>
        <v>0</v>
      </c>
      <c r="Q16" s="177" t="str">
        <f t="shared" si="1"/>
        <v>NON</v>
      </c>
      <c r="R16" s="177" t="str">
        <f t="shared" ca="1" si="3"/>
        <v>&lt;25 lignes donc pas d'échantillonnage</v>
      </c>
      <c r="S16" s="245"/>
      <c r="T16" s="177" t="str">
        <f t="shared" si="2"/>
        <v>Contrôle en exhaustif</v>
      </c>
      <c r="U16" s="245"/>
      <c r="V16" s="245"/>
      <c r="W16" s="245"/>
      <c r="X16" s="246"/>
      <c r="Y16" s="246"/>
      <c r="Z16" s="245"/>
      <c r="AA16" s="1"/>
    </row>
    <row r="17" spans="1:27" ht="25.5" customHeight="1" x14ac:dyDescent="0.2">
      <c r="A17" s="213"/>
      <c r="B17" s="213"/>
      <c r="C17" s="214"/>
      <c r="D17" s="215"/>
      <c r="E17" s="216"/>
      <c r="F17" s="216"/>
      <c r="G17" s="216"/>
      <c r="H17" s="216"/>
      <c r="I17" s="217"/>
      <c r="J17" s="218"/>
      <c r="K17" s="218"/>
      <c r="L17" s="219"/>
      <c r="M17" s="219"/>
      <c r="N17" s="220">
        <f t="shared" si="0"/>
        <v>0</v>
      </c>
      <c r="Q17" s="177" t="str">
        <f t="shared" si="1"/>
        <v>NON</v>
      </c>
      <c r="R17" s="177" t="str">
        <f t="shared" ca="1" si="3"/>
        <v>&lt;25 lignes donc pas d'échantillonnage</v>
      </c>
      <c r="S17" s="245"/>
      <c r="T17" s="177" t="str">
        <f t="shared" si="2"/>
        <v>Contrôle en exhaustif</v>
      </c>
      <c r="U17" s="245"/>
      <c r="V17" s="245"/>
      <c r="W17" s="245"/>
      <c r="X17" s="246"/>
      <c r="Y17" s="246"/>
      <c r="Z17" s="245"/>
      <c r="AA17" s="1"/>
    </row>
    <row r="18" spans="1:27" ht="25.5" customHeight="1" x14ac:dyDescent="0.2">
      <c r="A18" s="213"/>
      <c r="B18" s="213"/>
      <c r="C18" s="214"/>
      <c r="D18" s="215"/>
      <c r="E18" s="216"/>
      <c r="F18" s="216"/>
      <c r="G18" s="216"/>
      <c r="H18" s="216"/>
      <c r="I18" s="217"/>
      <c r="J18" s="218"/>
      <c r="K18" s="218"/>
      <c r="L18" s="219"/>
      <c r="M18" s="219"/>
      <c r="N18" s="220">
        <f t="shared" si="0"/>
        <v>0</v>
      </c>
      <c r="Q18" s="177" t="str">
        <f t="shared" si="1"/>
        <v>NON</v>
      </c>
      <c r="R18" s="177" t="str">
        <f t="shared" ca="1" si="3"/>
        <v>&lt;25 lignes donc pas d'échantillonnage</v>
      </c>
      <c r="S18" s="245"/>
      <c r="T18" s="177" t="str">
        <f t="shared" si="2"/>
        <v>Contrôle en exhaustif</v>
      </c>
      <c r="U18" s="245"/>
      <c r="V18" s="245"/>
      <c r="W18" s="245"/>
      <c r="X18" s="246"/>
      <c r="Y18" s="246"/>
      <c r="Z18" s="245"/>
      <c r="AA18" s="1"/>
    </row>
    <row r="19" spans="1:27" ht="25.5" customHeight="1" x14ac:dyDescent="0.2">
      <c r="A19" s="213"/>
      <c r="B19" s="213"/>
      <c r="C19" s="214"/>
      <c r="D19" s="215"/>
      <c r="E19" s="216"/>
      <c r="F19" s="216"/>
      <c r="G19" s="216"/>
      <c r="H19" s="216"/>
      <c r="I19" s="217"/>
      <c r="J19" s="218"/>
      <c r="K19" s="218"/>
      <c r="L19" s="219"/>
      <c r="M19" s="219"/>
      <c r="N19" s="220">
        <f t="shared" si="0"/>
        <v>0</v>
      </c>
      <c r="Q19" s="177" t="str">
        <f t="shared" si="1"/>
        <v>NON</v>
      </c>
      <c r="R19" s="177" t="str">
        <f t="shared" ca="1" si="3"/>
        <v>&lt;25 lignes donc pas d'échantillonnage</v>
      </c>
      <c r="S19" s="245"/>
      <c r="T19" s="177" t="str">
        <f t="shared" si="2"/>
        <v>Contrôle en exhaustif</v>
      </c>
      <c r="U19" s="245"/>
      <c r="V19" s="245"/>
      <c r="W19" s="245"/>
      <c r="X19" s="246"/>
      <c r="Y19" s="246"/>
      <c r="Z19" s="245"/>
      <c r="AA19" s="1"/>
    </row>
    <row r="20" spans="1:27" ht="25.5" customHeight="1" x14ac:dyDescent="0.2">
      <c r="A20" s="213"/>
      <c r="B20" s="213"/>
      <c r="C20" s="214"/>
      <c r="D20" s="215"/>
      <c r="E20" s="216"/>
      <c r="F20" s="216"/>
      <c r="G20" s="216"/>
      <c r="H20" s="216"/>
      <c r="I20" s="217"/>
      <c r="J20" s="218"/>
      <c r="K20" s="218"/>
      <c r="L20" s="219"/>
      <c r="M20" s="219"/>
      <c r="N20" s="220">
        <f t="shared" si="0"/>
        <v>0</v>
      </c>
      <c r="Q20" s="177" t="str">
        <f t="shared" si="1"/>
        <v>NON</v>
      </c>
      <c r="R20" s="177" t="str">
        <f t="shared" ca="1" si="3"/>
        <v>&lt;25 lignes donc pas d'échantillonnage</v>
      </c>
      <c r="S20" s="245"/>
      <c r="T20" s="177" t="str">
        <f t="shared" si="2"/>
        <v>Contrôle en exhaustif</v>
      </c>
      <c r="U20" s="245"/>
      <c r="V20" s="245"/>
      <c r="W20" s="245"/>
      <c r="X20" s="246"/>
      <c r="Y20" s="246"/>
      <c r="Z20" s="245"/>
      <c r="AA20" s="1"/>
    </row>
    <row r="21" spans="1:27" ht="25.5" customHeight="1" x14ac:dyDescent="0.2">
      <c r="A21" s="213"/>
      <c r="B21" s="213"/>
      <c r="C21" s="214"/>
      <c r="D21" s="215"/>
      <c r="E21" s="216"/>
      <c r="F21" s="216"/>
      <c r="G21" s="216"/>
      <c r="H21" s="216"/>
      <c r="I21" s="217"/>
      <c r="J21" s="218"/>
      <c r="K21" s="218"/>
      <c r="L21" s="219"/>
      <c r="M21" s="219"/>
      <c r="N21" s="220">
        <f t="shared" si="0"/>
        <v>0</v>
      </c>
      <c r="Q21" s="177" t="str">
        <f t="shared" si="1"/>
        <v>NON</v>
      </c>
      <c r="R21" s="177" t="str">
        <f t="shared" ca="1" si="3"/>
        <v>&lt;25 lignes donc pas d'échantillonnage</v>
      </c>
      <c r="S21" s="245"/>
      <c r="T21" s="177" t="str">
        <f t="shared" si="2"/>
        <v>Contrôle en exhaustif</v>
      </c>
      <c r="U21" s="245"/>
      <c r="V21" s="245"/>
      <c r="W21" s="245"/>
      <c r="X21" s="246"/>
      <c r="Y21" s="246"/>
      <c r="Z21" s="245"/>
      <c r="AA21" s="1"/>
    </row>
    <row r="22" spans="1:27" ht="25.5" customHeight="1" x14ac:dyDescent="0.2">
      <c r="A22" s="213"/>
      <c r="B22" s="213"/>
      <c r="C22" s="214"/>
      <c r="D22" s="215"/>
      <c r="E22" s="216"/>
      <c r="F22" s="216"/>
      <c r="G22" s="216"/>
      <c r="H22" s="216"/>
      <c r="I22" s="217"/>
      <c r="J22" s="218"/>
      <c r="K22" s="218"/>
      <c r="L22" s="219"/>
      <c r="M22" s="219"/>
      <c r="N22" s="220">
        <f t="shared" si="0"/>
        <v>0</v>
      </c>
      <c r="Q22" s="177" t="str">
        <f t="shared" si="1"/>
        <v>NON</v>
      </c>
      <c r="R22" s="177" t="str">
        <f t="shared" ca="1" si="3"/>
        <v>&lt;25 lignes donc pas d'échantillonnage</v>
      </c>
      <c r="S22" s="245"/>
      <c r="T22" s="177" t="str">
        <f t="shared" si="2"/>
        <v>Contrôle en exhaustif</v>
      </c>
      <c r="U22" s="245"/>
      <c r="V22" s="245"/>
      <c r="W22" s="245"/>
      <c r="X22" s="246"/>
      <c r="Y22" s="246"/>
      <c r="Z22" s="245"/>
      <c r="AA22" s="1"/>
    </row>
    <row r="23" spans="1:27" ht="25.5" customHeight="1" x14ac:dyDescent="0.2">
      <c r="A23" s="213"/>
      <c r="B23" s="213"/>
      <c r="C23" s="214"/>
      <c r="D23" s="215"/>
      <c r="E23" s="216"/>
      <c r="F23" s="216"/>
      <c r="G23" s="216"/>
      <c r="H23" s="216"/>
      <c r="I23" s="217"/>
      <c r="J23" s="218"/>
      <c r="K23" s="218"/>
      <c r="L23" s="219"/>
      <c r="M23" s="219"/>
      <c r="N23" s="220">
        <f t="shared" si="0"/>
        <v>0</v>
      </c>
      <c r="Q23" s="177" t="str">
        <f t="shared" si="1"/>
        <v>NON</v>
      </c>
      <c r="R23" s="177" t="str">
        <f t="shared" ca="1" si="3"/>
        <v>&lt;25 lignes donc pas d'échantillonnage</v>
      </c>
      <c r="S23" s="245"/>
      <c r="T23" s="177" t="str">
        <f t="shared" si="2"/>
        <v>Contrôle en exhaustif</v>
      </c>
      <c r="U23" s="245"/>
      <c r="V23" s="245"/>
      <c r="W23" s="245"/>
      <c r="X23" s="246"/>
      <c r="Y23" s="246"/>
      <c r="Z23" s="245"/>
      <c r="AA23" s="1"/>
    </row>
    <row r="24" spans="1:27" ht="25.5" customHeight="1" x14ac:dyDescent="0.2">
      <c r="A24" s="213"/>
      <c r="B24" s="213"/>
      <c r="C24" s="214"/>
      <c r="D24" s="215"/>
      <c r="E24" s="216"/>
      <c r="F24" s="216"/>
      <c r="G24" s="216"/>
      <c r="H24" s="216"/>
      <c r="I24" s="217"/>
      <c r="J24" s="218"/>
      <c r="K24" s="218"/>
      <c r="L24" s="219"/>
      <c r="M24" s="219"/>
      <c r="N24" s="220">
        <f t="shared" si="0"/>
        <v>0</v>
      </c>
      <c r="Q24" s="177" t="str">
        <f t="shared" si="1"/>
        <v>NON</v>
      </c>
      <c r="R24" s="177" t="str">
        <f t="shared" ca="1" si="3"/>
        <v>&lt;25 lignes donc pas d'échantillonnage</v>
      </c>
      <c r="S24" s="245"/>
      <c r="T24" s="177" t="str">
        <f t="shared" si="2"/>
        <v>Contrôle en exhaustif</v>
      </c>
      <c r="U24" s="245"/>
      <c r="V24" s="245"/>
      <c r="W24" s="245"/>
      <c r="X24" s="246"/>
      <c r="Y24" s="246"/>
      <c r="Z24" s="245"/>
      <c r="AA24" s="1"/>
    </row>
    <row r="25" spans="1:27" ht="25.5" customHeight="1" x14ac:dyDescent="0.2">
      <c r="A25" s="213"/>
      <c r="B25" s="213"/>
      <c r="C25" s="214"/>
      <c r="D25" s="215"/>
      <c r="E25" s="216"/>
      <c r="F25" s="216"/>
      <c r="G25" s="216"/>
      <c r="H25" s="216"/>
      <c r="I25" s="217"/>
      <c r="J25" s="218"/>
      <c r="K25" s="218"/>
      <c r="L25" s="219"/>
      <c r="M25" s="219"/>
      <c r="N25" s="220">
        <f t="shared" si="0"/>
        <v>0</v>
      </c>
      <c r="Q25" s="177" t="str">
        <f t="shared" si="1"/>
        <v>NON</v>
      </c>
      <c r="R25" s="177" t="str">
        <f t="shared" ca="1" si="3"/>
        <v>&lt;25 lignes donc pas d'échantillonnage</v>
      </c>
      <c r="S25" s="245"/>
      <c r="T25" s="177" t="str">
        <f t="shared" si="2"/>
        <v>Contrôle en exhaustif</v>
      </c>
      <c r="U25" s="245"/>
      <c r="V25" s="245"/>
      <c r="W25" s="245"/>
      <c r="X25" s="246"/>
      <c r="Y25" s="246"/>
      <c r="Z25" s="245"/>
      <c r="AA25" s="1"/>
    </row>
    <row r="26" spans="1:27" ht="25.5" customHeight="1" x14ac:dyDescent="0.2">
      <c r="A26" s="213"/>
      <c r="B26" s="213"/>
      <c r="C26" s="214"/>
      <c r="D26" s="215"/>
      <c r="E26" s="216"/>
      <c r="F26" s="216"/>
      <c r="G26" s="216"/>
      <c r="H26" s="216"/>
      <c r="I26" s="217"/>
      <c r="J26" s="218"/>
      <c r="K26" s="218"/>
      <c r="L26" s="219"/>
      <c r="M26" s="219"/>
      <c r="N26" s="220">
        <f t="shared" si="0"/>
        <v>0</v>
      </c>
      <c r="Q26" s="177" t="str">
        <f t="shared" si="1"/>
        <v>NON</v>
      </c>
      <c r="R26" s="177" t="str">
        <f t="shared" ca="1" si="3"/>
        <v>&lt;25 lignes donc pas d'échantillonnage</v>
      </c>
      <c r="S26" s="245"/>
      <c r="T26" s="177" t="str">
        <f t="shared" si="2"/>
        <v>Contrôle en exhaustif</v>
      </c>
      <c r="U26" s="245"/>
      <c r="V26" s="245"/>
      <c r="W26" s="245"/>
      <c r="X26" s="246"/>
      <c r="Y26" s="246"/>
      <c r="Z26" s="245"/>
      <c r="AA26" s="1"/>
    </row>
    <row r="27" spans="1:27" ht="25.5" customHeight="1" x14ac:dyDescent="0.2">
      <c r="A27" s="213"/>
      <c r="B27" s="213"/>
      <c r="C27" s="214"/>
      <c r="D27" s="215"/>
      <c r="E27" s="216"/>
      <c r="F27" s="216"/>
      <c r="G27" s="216"/>
      <c r="H27" s="216"/>
      <c r="I27" s="217"/>
      <c r="J27" s="218"/>
      <c r="K27" s="218"/>
      <c r="L27" s="219"/>
      <c r="M27" s="219"/>
      <c r="N27" s="220">
        <f t="shared" si="0"/>
        <v>0</v>
      </c>
      <c r="Q27" s="177" t="str">
        <f t="shared" si="1"/>
        <v>NON</v>
      </c>
      <c r="R27" s="177" t="str">
        <f t="shared" ca="1" si="3"/>
        <v>&lt;25 lignes donc pas d'échantillonnage</v>
      </c>
      <c r="S27" s="245"/>
      <c r="T27" s="177" t="str">
        <f t="shared" si="2"/>
        <v>Contrôle en exhaustif</v>
      </c>
      <c r="U27" s="245"/>
      <c r="V27" s="245"/>
      <c r="W27" s="245"/>
      <c r="X27" s="246"/>
      <c r="Y27" s="246"/>
      <c r="Z27" s="245"/>
      <c r="AA27" s="1"/>
    </row>
    <row r="28" spans="1:27" ht="25.5" customHeight="1" x14ac:dyDescent="0.2">
      <c r="A28" s="213"/>
      <c r="B28" s="213"/>
      <c r="C28" s="214"/>
      <c r="D28" s="215"/>
      <c r="E28" s="216"/>
      <c r="F28" s="216"/>
      <c r="G28" s="216"/>
      <c r="H28" s="216"/>
      <c r="I28" s="217"/>
      <c r="J28" s="218"/>
      <c r="K28" s="218"/>
      <c r="L28" s="219"/>
      <c r="M28" s="219"/>
      <c r="N28" s="220">
        <f t="shared" si="0"/>
        <v>0</v>
      </c>
      <c r="Q28" s="177" t="str">
        <f t="shared" si="1"/>
        <v>NON</v>
      </c>
      <c r="R28" s="177" t="str">
        <f t="shared" ca="1" si="3"/>
        <v>&lt;25 lignes donc pas d'échantillonnage</v>
      </c>
      <c r="S28" s="245"/>
      <c r="T28" s="177" t="str">
        <f t="shared" si="2"/>
        <v>Contrôle en exhaustif</v>
      </c>
      <c r="U28" s="245"/>
      <c r="V28" s="245"/>
      <c r="W28" s="245"/>
      <c r="X28" s="246"/>
      <c r="Y28" s="246"/>
      <c r="Z28" s="245"/>
      <c r="AA28" s="1"/>
    </row>
    <row r="29" spans="1:27" ht="25.5" customHeight="1" x14ac:dyDescent="0.2">
      <c r="A29" s="213"/>
      <c r="B29" s="213"/>
      <c r="C29" s="214"/>
      <c r="D29" s="215"/>
      <c r="E29" s="216"/>
      <c r="F29" s="216"/>
      <c r="G29" s="216"/>
      <c r="H29" s="216"/>
      <c r="I29" s="217"/>
      <c r="J29" s="218"/>
      <c r="K29" s="218"/>
      <c r="L29" s="219"/>
      <c r="M29" s="219"/>
      <c r="N29" s="220">
        <f t="shared" si="0"/>
        <v>0</v>
      </c>
      <c r="Q29" s="177" t="str">
        <f t="shared" si="1"/>
        <v>NON</v>
      </c>
      <c r="R29" s="177" t="str">
        <f t="shared" ca="1" si="3"/>
        <v>&lt;25 lignes donc pas d'échantillonnage</v>
      </c>
      <c r="S29" s="245"/>
      <c r="T29" s="177" t="str">
        <f t="shared" si="2"/>
        <v>Contrôle en exhaustif</v>
      </c>
      <c r="U29" s="245"/>
      <c r="V29" s="245"/>
      <c r="W29" s="245"/>
      <c r="X29" s="246"/>
      <c r="Y29" s="246"/>
      <c r="Z29" s="245"/>
      <c r="AA29" s="1"/>
    </row>
    <row r="30" spans="1:27" ht="25.5" hidden="1" customHeight="1" outlineLevel="1" x14ac:dyDescent="0.2">
      <c r="A30" s="213"/>
      <c r="B30" s="213"/>
      <c r="C30" s="214"/>
      <c r="D30" s="215"/>
      <c r="E30" s="216"/>
      <c r="F30" s="216"/>
      <c r="G30" s="216"/>
      <c r="H30" s="216"/>
      <c r="I30" s="217"/>
      <c r="J30" s="218"/>
      <c r="K30" s="218"/>
      <c r="L30" s="219"/>
      <c r="M30" s="219"/>
      <c r="N30" s="220">
        <f t="shared" si="0"/>
        <v>0</v>
      </c>
      <c r="Q30" s="177" t="str">
        <f t="shared" si="1"/>
        <v>NON</v>
      </c>
      <c r="R30" s="177" t="str">
        <f t="shared" ca="1" si="3"/>
        <v>&lt;25 lignes donc pas d'échantillonnage</v>
      </c>
      <c r="S30" s="245"/>
      <c r="T30" s="177" t="str">
        <f t="shared" si="2"/>
        <v>Contrôle en exhaustif</v>
      </c>
      <c r="U30" s="245"/>
      <c r="V30" s="245"/>
      <c r="W30" s="245"/>
      <c r="X30" s="246"/>
      <c r="Y30" s="246"/>
      <c r="Z30" s="245"/>
      <c r="AA30" s="1"/>
    </row>
    <row r="31" spans="1:27" ht="25.5" hidden="1" customHeight="1" outlineLevel="1" x14ac:dyDescent="0.2">
      <c r="A31" s="213"/>
      <c r="B31" s="213"/>
      <c r="C31" s="214"/>
      <c r="D31" s="215"/>
      <c r="E31" s="216"/>
      <c r="F31" s="216"/>
      <c r="G31" s="216"/>
      <c r="H31" s="216"/>
      <c r="I31" s="217"/>
      <c r="J31" s="218"/>
      <c r="K31" s="218"/>
      <c r="L31" s="219"/>
      <c r="M31" s="219"/>
      <c r="N31" s="220">
        <f t="shared" si="0"/>
        <v>0</v>
      </c>
      <c r="Q31" s="177" t="str">
        <f t="shared" si="1"/>
        <v>NON</v>
      </c>
      <c r="R31" s="177" t="str">
        <f t="shared" ca="1" si="3"/>
        <v>&lt;25 lignes donc pas d'échantillonnage</v>
      </c>
      <c r="S31" s="245"/>
      <c r="T31" s="177" t="str">
        <f t="shared" si="2"/>
        <v>Contrôle en exhaustif</v>
      </c>
      <c r="U31" s="245"/>
      <c r="V31" s="245"/>
      <c r="W31" s="245"/>
      <c r="X31" s="246"/>
      <c r="Y31" s="246"/>
      <c r="Z31" s="245"/>
      <c r="AA31" s="1"/>
    </row>
    <row r="32" spans="1:27" ht="25.5" hidden="1" customHeight="1" outlineLevel="1" x14ac:dyDescent="0.2">
      <c r="A32" s="213"/>
      <c r="B32" s="213"/>
      <c r="C32" s="214"/>
      <c r="D32" s="215"/>
      <c r="E32" s="216"/>
      <c r="F32" s="216"/>
      <c r="G32" s="216"/>
      <c r="H32" s="216"/>
      <c r="I32" s="217"/>
      <c r="J32" s="218"/>
      <c r="K32" s="218"/>
      <c r="L32" s="219"/>
      <c r="M32" s="219"/>
      <c r="N32" s="220">
        <f t="shared" si="0"/>
        <v>0</v>
      </c>
      <c r="Q32" s="177" t="str">
        <f t="shared" si="1"/>
        <v>NON</v>
      </c>
      <c r="R32" s="177" t="str">
        <f t="shared" ca="1" si="3"/>
        <v>&lt;25 lignes donc pas d'échantillonnage</v>
      </c>
      <c r="S32" s="245"/>
      <c r="T32" s="177" t="str">
        <f t="shared" si="2"/>
        <v>Contrôle en exhaustif</v>
      </c>
      <c r="U32" s="245"/>
      <c r="V32" s="245"/>
      <c r="W32" s="245"/>
      <c r="X32" s="246"/>
      <c r="Y32" s="246"/>
      <c r="Z32" s="245"/>
      <c r="AA32" s="1"/>
    </row>
    <row r="33" spans="1:27" ht="25.5" hidden="1" customHeight="1" outlineLevel="1" x14ac:dyDescent="0.2">
      <c r="A33" s="213"/>
      <c r="B33" s="213"/>
      <c r="C33" s="214"/>
      <c r="D33" s="215"/>
      <c r="E33" s="216"/>
      <c r="F33" s="216"/>
      <c r="G33" s="216"/>
      <c r="H33" s="216"/>
      <c r="I33" s="217"/>
      <c r="J33" s="218"/>
      <c r="K33" s="218"/>
      <c r="L33" s="219"/>
      <c r="M33" s="219"/>
      <c r="N33" s="220">
        <f t="shared" si="0"/>
        <v>0</v>
      </c>
      <c r="Q33" s="177" t="str">
        <f t="shared" si="1"/>
        <v>NON</v>
      </c>
      <c r="R33" s="177" t="str">
        <f t="shared" ca="1" si="3"/>
        <v>&lt;25 lignes donc pas d'échantillonnage</v>
      </c>
      <c r="S33" s="245"/>
      <c r="T33" s="177" t="str">
        <f t="shared" si="2"/>
        <v>Contrôle en exhaustif</v>
      </c>
      <c r="U33" s="245"/>
      <c r="V33" s="245"/>
      <c r="W33" s="245"/>
      <c r="X33" s="246"/>
      <c r="Y33" s="246"/>
      <c r="Z33" s="245"/>
      <c r="AA33" s="1"/>
    </row>
    <row r="34" spans="1:27" ht="25.5" hidden="1" customHeight="1" outlineLevel="1" x14ac:dyDescent="0.2">
      <c r="A34" s="213"/>
      <c r="B34" s="213"/>
      <c r="C34" s="214"/>
      <c r="D34" s="215"/>
      <c r="E34" s="216"/>
      <c r="F34" s="216"/>
      <c r="G34" s="216"/>
      <c r="H34" s="216"/>
      <c r="I34" s="217"/>
      <c r="J34" s="218"/>
      <c r="K34" s="218"/>
      <c r="L34" s="219"/>
      <c r="M34" s="219"/>
      <c r="N34" s="220">
        <f t="shared" si="0"/>
        <v>0</v>
      </c>
      <c r="Q34" s="177" t="str">
        <f t="shared" si="1"/>
        <v>NON</v>
      </c>
      <c r="R34" s="177" t="str">
        <f t="shared" ca="1" si="3"/>
        <v>&lt;25 lignes donc pas d'échantillonnage</v>
      </c>
      <c r="S34" s="245"/>
      <c r="T34" s="177" t="str">
        <f t="shared" si="2"/>
        <v>Contrôle en exhaustif</v>
      </c>
      <c r="U34" s="245"/>
      <c r="V34" s="245"/>
      <c r="W34" s="245"/>
      <c r="X34" s="246"/>
      <c r="Y34" s="246"/>
      <c r="Z34" s="245"/>
      <c r="AA34" s="1"/>
    </row>
    <row r="35" spans="1:27" ht="25.5" hidden="1" customHeight="1" outlineLevel="1" x14ac:dyDescent="0.2">
      <c r="A35" s="213"/>
      <c r="B35" s="213"/>
      <c r="C35" s="214"/>
      <c r="D35" s="215"/>
      <c r="E35" s="216"/>
      <c r="F35" s="216"/>
      <c r="G35" s="216"/>
      <c r="H35" s="216"/>
      <c r="I35" s="217"/>
      <c r="J35" s="218"/>
      <c r="K35" s="218"/>
      <c r="L35" s="219"/>
      <c r="M35" s="219"/>
      <c r="N35" s="220">
        <f t="shared" si="0"/>
        <v>0</v>
      </c>
      <c r="Q35" s="177" t="str">
        <f t="shared" si="1"/>
        <v>NON</v>
      </c>
      <c r="R35" s="177" t="str">
        <f t="shared" ca="1" si="3"/>
        <v>&lt;25 lignes donc pas d'échantillonnage</v>
      </c>
      <c r="S35" s="245"/>
      <c r="T35" s="177" t="str">
        <f t="shared" si="2"/>
        <v>Contrôle en exhaustif</v>
      </c>
      <c r="U35" s="245"/>
      <c r="V35" s="245"/>
      <c r="W35" s="245"/>
      <c r="X35" s="246"/>
      <c r="Y35" s="246"/>
      <c r="Z35" s="245"/>
      <c r="AA35" s="1"/>
    </row>
    <row r="36" spans="1:27" ht="25.5" hidden="1" customHeight="1" outlineLevel="1" x14ac:dyDescent="0.2">
      <c r="A36" s="213"/>
      <c r="B36" s="213"/>
      <c r="C36" s="214"/>
      <c r="D36" s="215"/>
      <c r="E36" s="216"/>
      <c r="F36" s="216"/>
      <c r="G36" s="216"/>
      <c r="H36" s="216"/>
      <c r="I36" s="217"/>
      <c r="J36" s="218"/>
      <c r="K36" s="218"/>
      <c r="L36" s="219"/>
      <c r="M36" s="219"/>
      <c r="N36" s="220">
        <f t="shared" si="0"/>
        <v>0</v>
      </c>
      <c r="Q36" s="177" t="str">
        <f t="shared" si="1"/>
        <v>NON</v>
      </c>
      <c r="R36" s="177" t="str">
        <f t="shared" ca="1" si="3"/>
        <v>&lt;25 lignes donc pas d'échantillonnage</v>
      </c>
      <c r="S36" s="245"/>
      <c r="T36" s="177" t="str">
        <f t="shared" si="2"/>
        <v>Contrôle en exhaustif</v>
      </c>
      <c r="U36" s="245"/>
      <c r="V36" s="245"/>
      <c r="W36" s="245"/>
      <c r="X36" s="246"/>
      <c r="Y36" s="246"/>
      <c r="Z36" s="245"/>
      <c r="AA36" s="1"/>
    </row>
    <row r="37" spans="1:27" ht="25.5" hidden="1" customHeight="1" outlineLevel="1" x14ac:dyDescent="0.2">
      <c r="A37" s="213"/>
      <c r="B37" s="213"/>
      <c r="C37" s="214"/>
      <c r="D37" s="215"/>
      <c r="E37" s="216"/>
      <c r="F37" s="216"/>
      <c r="G37" s="216"/>
      <c r="H37" s="216"/>
      <c r="I37" s="217"/>
      <c r="J37" s="218"/>
      <c r="K37" s="218"/>
      <c r="L37" s="219"/>
      <c r="M37" s="219"/>
      <c r="N37" s="220">
        <f t="shared" si="0"/>
        <v>0</v>
      </c>
      <c r="Q37" s="177" t="str">
        <f t="shared" si="1"/>
        <v>NON</v>
      </c>
      <c r="R37" s="177" t="str">
        <f t="shared" ca="1" si="3"/>
        <v>&lt;25 lignes donc pas d'échantillonnage</v>
      </c>
      <c r="S37" s="245"/>
      <c r="T37" s="177" t="str">
        <f t="shared" si="2"/>
        <v>Contrôle en exhaustif</v>
      </c>
      <c r="U37" s="245"/>
      <c r="V37" s="245"/>
      <c r="W37" s="245"/>
      <c r="X37" s="246"/>
      <c r="Y37" s="246"/>
      <c r="Z37" s="245"/>
      <c r="AA37" s="1"/>
    </row>
    <row r="38" spans="1:27" ht="25.5" hidden="1" customHeight="1" outlineLevel="1" x14ac:dyDescent="0.2">
      <c r="A38" s="213"/>
      <c r="B38" s="213"/>
      <c r="C38" s="214"/>
      <c r="D38" s="215"/>
      <c r="E38" s="216"/>
      <c r="F38" s="216"/>
      <c r="G38" s="216"/>
      <c r="H38" s="216"/>
      <c r="I38" s="217"/>
      <c r="J38" s="218"/>
      <c r="K38" s="218"/>
      <c r="L38" s="219"/>
      <c r="M38" s="219"/>
      <c r="N38" s="220">
        <f t="shared" si="0"/>
        <v>0</v>
      </c>
      <c r="Q38" s="177" t="str">
        <f t="shared" si="1"/>
        <v>NON</v>
      </c>
      <c r="R38" s="177" t="str">
        <f t="shared" ca="1" si="3"/>
        <v>&lt;25 lignes donc pas d'échantillonnage</v>
      </c>
      <c r="S38" s="245"/>
      <c r="T38" s="177" t="str">
        <f t="shared" si="2"/>
        <v>Contrôle en exhaustif</v>
      </c>
      <c r="U38" s="245"/>
      <c r="V38" s="245"/>
      <c r="W38" s="245"/>
      <c r="X38" s="246"/>
      <c r="Y38" s="246"/>
      <c r="Z38" s="245"/>
      <c r="AA38" s="1"/>
    </row>
    <row r="39" spans="1:27" ht="25.5" hidden="1" customHeight="1" outlineLevel="1" x14ac:dyDescent="0.2">
      <c r="A39" s="213"/>
      <c r="B39" s="213"/>
      <c r="C39" s="214"/>
      <c r="D39" s="215"/>
      <c r="E39" s="216"/>
      <c r="F39" s="216"/>
      <c r="G39" s="216"/>
      <c r="H39" s="216"/>
      <c r="I39" s="217"/>
      <c r="J39" s="218"/>
      <c r="K39" s="218"/>
      <c r="L39" s="219"/>
      <c r="M39" s="219"/>
      <c r="N39" s="220">
        <f t="shared" si="0"/>
        <v>0</v>
      </c>
      <c r="Q39" s="177" t="str">
        <f t="shared" si="1"/>
        <v>NON</v>
      </c>
      <c r="R39" s="177" t="str">
        <f t="shared" ca="1" si="3"/>
        <v>&lt;25 lignes donc pas d'échantillonnage</v>
      </c>
      <c r="S39" s="245"/>
      <c r="T39" s="177" t="str">
        <f t="shared" si="2"/>
        <v>Contrôle en exhaustif</v>
      </c>
      <c r="U39" s="245"/>
      <c r="V39" s="245"/>
      <c r="W39" s="245"/>
      <c r="X39" s="246"/>
      <c r="Y39" s="246"/>
      <c r="Z39" s="245"/>
      <c r="AA39" s="1"/>
    </row>
    <row r="40" spans="1:27" ht="25.5" hidden="1" customHeight="1" outlineLevel="1" x14ac:dyDescent="0.2">
      <c r="A40" s="213"/>
      <c r="B40" s="213"/>
      <c r="C40" s="214"/>
      <c r="D40" s="215"/>
      <c r="E40" s="216"/>
      <c r="F40" s="216"/>
      <c r="G40" s="216"/>
      <c r="H40" s="216"/>
      <c r="I40" s="217"/>
      <c r="J40" s="218"/>
      <c r="K40" s="218"/>
      <c r="L40" s="219"/>
      <c r="M40" s="219"/>
      <c r="N40" s="220">
        <f t="shared" si="0"/>
        <v>0</v>
      </c>
      <c r="Q40" s="177" t="str">
        <f t="shared" si="1"/>
        <v>NON</v>
      </c>
      <c r="R40" s="177" t="str">
        <f t="shared" ca="1" si="3"/>
        <v>&lt;25 lignes donc pas d'échantillonnage</v>
      </c>
      <c r="S40" s="245"/>
      <c r="T40" s="177" t="str">
        <f t="shared" si="2"/>
        <v>Contrôle en exhaustif</v>
      </c>
      <c r="U40" s="245"/>
      <c r="V40" s="245"/>
      <c r="W40" s="245"/>
      <c r="X40" s="246"/>
      <c r="Y40" s="246"/>
      <c r="Z40" s="245"/>
      <c r="AA40" s="1"/>
    </row>
    <row r="41" spans="1:27" ht="25.5" hidden="1" customHeight="1" outlineLevel="1" x14ac:dyDescent="0.2">
      <c r="A41" s="213"/>
      <c r="B41" s="213"/>
      <c r="C41" s="214"/>
      <c r="D41" s="215"/>
      <c r="E41" s="216"/>
      <c r="F41" s="216"/>
      <c r="G41" s="216"/>
      <c r="H41" s="216"/>
      <c r="I41" s="217"/>
      <c r="J41" s="218"/>
      <c r="K41" s="218"/>
      <c r="L41" s="219"/>
      <c r="M41" s="219"/>
      <c r="N41" s="220">
        <f t="shared" si="0"/>
        <v>0</v>
      </c>
      <c r="Q41" s="177" t="str">
        <f t="shared" si="1"/>
        <v>NON</v>
      </c>
      <c r="R41" s="177" t="str">
        <f t="shared" ca="1" si="3"/>
        <v>&lt;25 lignes donc pas d'échantillonnage</v>
      </c>
      <c r="S41" s="245"/>
      <c r="T41" s="177" t="str">
        <f t="shared" si="2"/>
        <v>Contrôle en exhaustif</v>
      </c>
      <c r="U41" s="245"/>
      <c r="V41" s="245"/>
      <c r="W41" s="245"/>
      <c r="X41" s="246"/>
      <c r="Y41" s="246"/>
      <c r="Z41" s="245"/>
      <c r="AA41" s="1"/>
    </row>
    <row r="42" spans="1:27" ht="25.5" hidden="1" customHeight="1" outlineLevel="1" x14ac:dyDescent="0.2">
      <c r="A42" s="213"/>
      <c r="B42" s="213"/>
      <c r="C42" s="214"/>
      <c r="D42" s="215"/>
      <c r="E42" s="216"/>
      <c r="F42" s="216"/>
      <c r="G42" s="216"/>
      <c r="H42" s="216"/>
      <c r="I42" s="217"/>
      <c r="J42" s="218"/>
      <c r="K42" s="218"/>
      <c r="L42" s="219"/>
      <c r="M42" s="219"/>
      <c r="N42" s="220">
        <f t="shared" si="0"/>
        <v>0</v>
      </c>
      <c r="Q42" s="177" t="str">
        <f t="shared" si="1"/>
        <v>NON</v>
      </c>
      <c r="R42" s="177" t="str">
        <f t="shared" ca="1" si="3"/>
        <v>&lt;25 lignes donc pas d'échantillonnage</v>
      </c>
      <c r="S42" s="245"/>
      <c r="T42" s="177" t="str">
        <f t="shared" si="2"/>
        <v>Contrôle en exhaustif</v>
      </c>
      <c r="U42" s="245"/>
      <c r="V42" s="245"/>
      <c r="W42" s="245"/>
      <c r="X42" s="246"/>
      <c r="Y42" s="246"/>
      <c r="Z42" s="245"/>
      <c r="AA42" s="1"/>
    </row>
    <row r="43" spans="1:27" ht="25.5" hidden="1" customHeight="1" outlineLevel="1" x14ac:dyDescent="0.2">
      <c r="A43" s="213"/>
      <c r="B43" s="213"/>
      <c r="C43" s="214"/>
      <c r="D43" s="215"/>
      <c r="E43" s="216"/>
      <c r="F43" s="216"/>
      <c r="G43" s="216"/>
      <c r="H43" s="216"/>
      <c r="I43" s="217"/>
      <c r="J43" s="218"/>
      <c r="K43" s="218"/>
      <c r="L43" s="219"/>
      <c r="M43" s="219"/>
      <c r="N43" s="220">
        <f t="shared" si="0"/>
        <v>0</v>
      </c>
      <c r="Q43" s="177" t="str">
        <f t="shared" si="1"/>
        <v>NON</v>
      </c>
      <c r="R43" s="177" t="str">
        <f t="shared" ca="1" si="3"/>
        <v>&lt;25 lignes donc pas d'échantillonnage</v>
      </c>
      <c r="S43" s="245"/>
      <c r="T43" s="177" t="str">
        <f t="shared" si="2"/>
        <v>Contrôle en exhaustif</v>
      </c>
      <c r="U43" s="245"/>
      <c r="V43" s="245"/>
      <c r="W43" s="245"/>
      <c r="X43" s="246"/>
      <c r="Y43" s="246"/>
      <c r="Z43" s="245"/>
      <c r="AA43" s="1"/>
    </row>
    <row r="44" spans="1:27" ht="25.5" hidden="1" customHeight="1" outlineLevel="1" x14ac:dyDescent="0.2">
      <c r="A44" s="213"/>
      <c r="B44" s="213"/>
      <c r="C44" s="214"/>
      <c r="D44" s="214"/>
      <c r="E44" s="216"/>
      <c r="F44" s="216"/>
      <c r="G44" s="216"/>
      <c r="H44" s="216"/>
      <c r="I44" s="217"/>
      <c r="J44" s="218"/>
      <c r="K44" s="218"/>
      <c r="L44" s="219"/>
      <c r="M44" s="219"/>
      <c r="N44" s="220">
        <f t="shared" si="0"/>
        <v>0</v>
      </c>
      <c r="Q44" s="177" t="str">
        <f t="shared" ref="Q44:Q75" si="4">IF(COUNTIF(A:F,A44)&gt;=25,"OUI","NON")</f>
        <v>NON</v>
      </c>
      <c r="R44" s="177" t="str">
        <f t="shared" ca="1" si="3"/>
        <v>&lt;25 lignes donc pas d'échantillonnage</v>
      </c>
      <c r="S44" s="245"/>
      <c r="T44" s="177" t="str">
        <f t="shared" ref="T44:T75" si="5">IF(Q44="oui",IF(SUMIFS(N:N,A:A,A44,S:S,"&lt;="&amp;S44)/SUMIF(A:A,A44,N:N)&lt;0.8,"hors Echantillon","Echantillon à Contrôler"), "Contrôle en exhaustif")</f>
        <v>Contrôle en exhaustif</v>
      </c>
      <c r="U44" s="245"/>
      <c r="V44" s="245"/>
      <c r="W44" s="245"/>
      <c r="X44" s="246"/>
      <c r="Y44" s="246"/>
      <c r="Z44" s="245"/>
      <c r="AA44" s="1"/>
    </row>
    <row r="45" spans="1:27" ht="25.5" hidden="1" customHeight="1" outlineLevel="1" x14ac:dyDescent="0.2">
      <c r="A45" s="213"/>
      <c r="B45" s="213"/>
      <c r="C45" s="214"/>
      <c r="D45" s="215"/>
      <c r="E45" s="216"/>
      <c r="F45" s="216"/>
      <c r="G45" s="216"/>
      <c r="H45" s="216"/>
      <c r="I45" s="217"/>
      <c r="J45" s="218"/>
      <c r="K45" s="218"/>
      <c r="L45" s="219"/>
      <c r="M45" s="219"/>
      <c r="N45" s="220">
        <f t="shared" si="0"/>
        <v>0</v>
      </c>
      <c r="Q45" s="177" t="str">
        <f t="shared" si="4"/>
        <v>NON</v>
      </c>
      <c r="R45" s="177" t="str">
        <f t="shared" ca="1" si="3"/>
        <v>&lt;25 lignes donc pas d'échantillonnage</v>
      </c>
      <c r="S45" s="245"/>
      <c r="T45" s="177" t="str">
        <f t="shared" si="5"/>
        <v>Contrôle en exhaustif</v>
      </c>
      <c r="U45" s="245"/>
      <c r="V45" s="245"/>
      <c r="W45" s="245"/>
      <c r="X45" s="246"/>
      <c r="Y45" s="246"/>
      <c r="Z45" s="245"/>
      <c r="AA45" s="1"/>
    </row>
    <row r="46" spans="1:27" ht="25.5" hidden="1" customHeight="1" outlineLevel="1" x14ac:dyDescent="0.2">
      <c r="A46" s="213"/>
      <c r="B46" s="213"/>
      <c r="C46" s="214"/>
      <c r="D46" s="214"/>
      <c r="E46" s="221"/>
      <c r="F46" s="221"/>
      <c r="G46" s="221"/>
      <c r="H46" s="216"/>
      <c r="I46" s="213"/>
      <c r="J46" s="222"/>
      <c r="K46" s="222"/>
      <c r="L46" s="219"/>
      <c r="M46" s="219"/>
      <c r="N46" s="220">
        <f t="shared" si="0"/>
        <v>0</v>
      </c>
      <c r="Q46" s="177" t="str">
        <f t="shared" si="4"/>
        <v>NON</v>
      </c>
      <c r="R46" s="177" t="str">
        <f t="shared" ca="1" si="3"/>
        <v>&lt;25 lignes donc pas d'échantillonnage</v>
      </c>
      <c r="S46" s="245"/>
      <c r="T46" s="177" t="str">
        <f t="shared" si="5"/>
        <v>Contrôle en exhaustif</v>
      </c>
      <c r="U46" s="245"/>
      <c r="V46" s="245"/>
      <c r="W46" s="245"/>
      <c r="X46" s="246"/>
      <c r="Y46" s="246"/>
      <c r="Z46" s="245"/>
      <c r="AA46" s="1"/>
    </row>
    <row r="47" spans="1:27" ht="25.5" hidden="1" customHeight="1" outlineLevel="1" x14ac:dyDescent="0.2">
      <c r="A47" s="213"/>
      <c r="B47" s="213"/>
      <c r="C47" s="214"/>
      <c r="D47" s="215"/>
      <c r="E47" s="216"/>
      <c r="F47" s="216"/>
      <c r="G47" s="216"/>
      <c r="H47" s="216"/>
      <c r="I47" s="213"/>
      <c r="J47" s="218"/>
      <c r="K47" s="218"/>
      <c r="L47" s="214"/>
      <c r="M47" s="214"/>
      <c r="N47" s="220">
        <f t="shared" si="0"/>
        <v>0</v>
      </c>
      <c r="Q47" s="177" t="str">
        <f t="shared" si="4"/>
        <v>NON</v>
      </c>
      <c r="R47" s="177" t="str">
        <f t="shared" ca="1" si="3"/>
        <v>&lt;25 lignes donc pas d'échantillonnage</v>
      </c>
      <c r="S47" s="245"/>
      <c r="T47" s="177" t="str">
        <f t="shared" si="5"/>
        <v>Contrôle en exhaustif</v>
      </c>
      <c r="U47" s="245"/>
      <c r="V47" s="245"/>
      <c r="W47" s="245"/>
      <c r="X47" s="246"/>
      <c r="Y47" s="246"/>
      <c r="Z47" s="245"/>
      <c r="AA47" s="1"/>
    </row>
    <row r="48" spans="1:27" ht="25.5" hidden="1" customHeight="1" outlineLevel="1" x14ac:dyDescent="0.2">
      <c r="A48" s="213"/>
      <c r="B48" s="213"/>
      <c r="C48" s="214"/>
      <c r="D48" s="215"/>
      <c r="E48" s="216"/>
      <c r="F48" s="216"/>
      <c r="G48" s="216"/>
      <c r="H48" s="216"/>
      <c r="I48" s="217"/>
      <c r="J48" s="218"/>
      <c r="K48" s="218"/>
      <c r="L48" s="219"/>
      <c r="M48" s="219"/>
      <c r="N48" s="220">
        <f t="shared" si="0"/>
        <v>0</v>
      </c>
      <c r="Q48" s="177" t="str">
        <f t="shared" si="4"/>
        <v>NON</v>
      </c>
      <c r="R48" s="177" t="str">
        <f t="shared" ca="1" si="3"/>
        <v>&lt;25 lignes donc pas d'échantillonnage</v>
      </c>
      <c r="S48" s="245"/>
      <c r="T48" s="177" t="str">
        <f t="shared" si="5"/>
        <v>Contrôle en exhaustif</v>
      </c>
      <c r="U48" s="245"/>
      <c r="V48" s="245"/>
      <c r="W48" s="245"/>
      <c r="X48" s="246"/>
      <c r="Y48" s="246"/>
      <c r="Z48" s="245"/>
      <c r="AA48" s="1"/>
    </row>
    <row r="49" spans="1:27" ht="25.5" hidden="1" customHeight="1" outlineLevel="1" x14ac:dyDescent="0.2">
      <c r="A49" s="213"/>
      <c r="B49" s="213"/>
      <c r="C49" s="214"/>
      <c r="D49" s="215"/>
      <c r="E49" s="216"/>
      <c r="F49" s="216"/>
      <c r="G49" s="216"/>
      <c r="H49" s="216"/>
      <c r="I49" s="217"/>
      <c r="J49" s="218"/>
      <c r="K49" s="218"/>
      <c r="L49" s="219"/>
      <c r="M49" s="219"/>
      <c r="N49" s="220">
        <f t="shared" si="0"/>
        <v>0</v>
      </c>
      <c r="Q49" s="177" t="str">
        <f t="shared" si="4"/>
        <v>NON</v>
      </c>
      <c r="R49" s="177" t="str">
        <f t="shared" ca="1" si="3"/>
        <v>&lt;25 lignes donc pas d'échantillonnage</v>
      </c>
      <c r="S49" s="245"/>
      <c r="T49" s="177" t="str">
        <f t="shared" si="5"/>
        <v>Contrôle en exhaustif</v>
      </c>
      <c r="U49" s="245"/>
      <c r="V49" s="245"/>
      <c r="W49" s="245"/>
      <c r="X49" s="246"/>
      <c r="Y49" s="246"/>
      <c r="Z49" s="245"/>
      <c r="AA49" s="1"/>
    </row>
    <row r="50" spans="1:27" ht="25.5" hidden="1" customHeight="1" outlineLevel="1" x14ac:dyDescent="0.2">
      <c r="A50" s="213"/>
      <c r="B50" s="213"/>
      <c r="C50" s="214"/>
      <c r="D50" s="215"/>
      <c r="E50" s="216"/>
      <c r="F50" s="216"/>
      <c r="G50" s="216"/>
      <c r="H50" s="216"/>
      <c r="I50" s="217"/>
      <c r="J50" s="218"/>
      <c r="K50" s="218"/>
      <c r="L50" s="219"/>
      <c r="M50" s="219"/>
      <c r="N50" s="220">
        <f t="shared" si="0"/>
        <v>0</v>
      </c>
      <c r="Q50" s="177" t="str">
        <f t="shared" si="4"/>
        <v>NON</v>
      </c>
      <c r="R50" s="177" t="str">
        <f t="shared" ca="1" si="3"/>
        <v>&lt;25 lignes donc pas d'échantillonnage</v>
      </c>
      <c r="S50" s="245"/>
      <c r="T50" s="177" t="str">
        <f t="shared" si="5"/>
        <v>Contrôle en exhaustif</v>
      </c>
      <c r="U50" s="245"/>
      <c r="V50" s="245"/>
      <c r="W50" s="245"/>
      <c r="X50" s="246"/>
      <c r="Y50" s="246"/>
      <c r="Z50" s="245"/>
      <c r="AA50" s="1"/>
    </row>
    <row r="51" spans="1:27" ht="25.5" customHeight="1" collapsed="1" x14ac:dyDescent="0.2">
      <c r="A51" s="213"/>
      <c r="B51" s="213"/>
      <c r="C51" s="214"/>
      <c r="D51" s="215"/>
      <c r="E51" s="216"/>
      <c r="F51" s="216"/>
      <c r="G51" s="216"/>
      <c r="H51" s="216"/>
      <c r="I51" s="217"/>
      <c r="J51" s="218"/>
      <c r="K51" s="218"/>
      <c r="L51" s="219"/>
      <c r="M51" s="219"/>
      <c r="N51" s="220">
        <f t="shared" si="0"/>
        <v>0</v>
      </c>
      <c r="Q51" s="177" t="str">
        <f t="shared" si="4"/>
        <v>NON</v>
      </c>
      <c r="R51" s="177" t="str">
        <f t="shared" ca="1" si="3"/>
        <v>&lt;25 lignes donc pas d'échantillonnage</v>
      </c>
      <c r="S51" s="245"/>
      <c r="T51" s="177" t="str">
        <f t="shared" si="5"/>
        <v>Contrôle en exhaustif</v>
      </c>
      <c r="U51" s="245"/>
      <c r="V51" s="245"/>
      <c r="W51" s="245"/>
      <c r="X51" s="246"/>
      <c r="Y51" s="246"/>
      <c r="Z51" s="245"/>
      <c r="AA51" s="1"/>
    </row>
    <row r="52" spans="1:27" ht="25.5" customHeight="1" x14ac:dyDescent="0.2">
      <c r="A52" s="213"/>
      <c r="B52" s="213"/>
      <c r="C52" s="214"/>
      <c r="D52" s="215"/>
      <c r="E52" s="216"/>
      <c r="F52" s="216"/>
      <c r="G52" s="216"/>
      <c r="H52" s="216"/>
      <c r="I52" s="217"/>
      <c r="J52" s="218"/>
      <c r="K52" s="218"/>
      <c r="L52" s="219"/>
      <c r="M52" s="219"/>
      <c r="N52" s="220">
        <f t="shared" si="0"/>
        <v>0</v>
      </c>
      <c r="Q52" s="177" t="str">
        <f t="shared" si="4"/>
        <v>NON</v>
      </c>
      <c r="R52" s="177" t="str">
        <f t="shared" ca="1" si="3"/>
        <v>&lt;25 lignes donc pas d'échantillonnage</v>
      </c>
      <c r="S52" s="245"/>
      <c r="T52" s="177" t="str">
        <f t="shared" si="5"/>
        <v>Contrôle en exhaustif</v>
      </c>
      <c r="U52" s="245"/>
      <c r="V52" s="245"/>
      <c r="W52" s="245"/>
      <c r="X52" s="246"/>
      <c r="Y52" s="246"/>
      <c r="Z52" s="245"/>
      <c r="AA52" s="1"/>
    </row>
    <row r="53" spans="1:27" ht="25.5" hidden="1" customHeight="1" outlineLevel="1" x14ac:dyDescent="0.2">
      <c r="A53" s="213"/>
      <c r="B53" s="213"/>
      <c r="C53" s="214"/>
      <c r="D53" s="215"/>
      <c r="E53" s="216"/>
      <c r="F53" s="216"/>
      <c r="G53" s="216"/>
      <c r="H53" s="216"/>
      <c r="I53" s="217"/>
      <c r="J53" s="218"/>
      <c r="K53" s="218"/>
      <c r="L53" s="219"/>
      <c r="M53" s="219"/>
      <c r="N53" s="220">
        <f t="shared" si="0"/>
        <v>0</v>
      </c>
      <c r="Q53" s="177" t="str">
        <f t="shared" si="4"/>
        <v>NON</v>
      </c>
      <c r="R53" s="177" t="str">
        <f t="shared" ca="1" si="3"/>
        <v>&lt;25 lignes donc pas d'échantillonnage</v>
      </c>
      <c r="S53" s="245"/>
      <c r="T53" s="177" t="str">
        <f t="shared" si="5"/>
        <v>Contrôle en exhaustif</v>
      </c>
      <c r="U53" s="245"/>
      <c r="V53" s="245"/>
      <c r="W53" s="245"/>
      <c r="X53" s="246"/>
      <c r="Y53" s="246"/>
      <c r="Z53" s="245"/>
      <c r="AA53" s="1"/>
    </row>
    <row r="54" spans="1:27" ht="25.5" hidden="1" customHeight="1" outlineLevel="1" x14ac:dyDescent="0.2">
      <c r="A54" s="213"/>
      <c r="B54" s="213"/>
      <c r="C54" s="214"/>
      <c r="D54" s="215"/>
      <c r="E54" s="216"/>
      <c r="F54" s="216"/>
      <c r="G54" s="216"/>
      <c r="H54" s="216"/>
      <c r="I54" s="217"/>
      <c r="J54" s="218"/>
      <c r="K54" s="218"/>
      <c r="L54" s="219"/>
      <c r="M54" s="219"/>
      <c r="N54" s="220">
        <f t="shared" si="0"/>
        <v>0</v>
      </c>
      <c r="Q54" s="177" t="str">
        <f t="shared" si="4"/>
        <v>NON</v>
      </c>
      <c r="R54" s="177" t="str">
        <f t="shared" ca="1" si="3"/>
        <v>&lt;25 lignes donc pas d'échantillonnage</v>
      </c>
      <c r="S54" s="245"/>
      <c r="T54" s="177" t="str">
        <f t="shared" si="5"/>
        <v>Contrôle en exhaustif</v>
      </c>
      <c r="U54" s="245"/>
      <c r="V54" s="245"/>
      <c r="W54" s="245"/>
      <c r="X54" s="246"/>
      <c r="Y54" s="246"/>
      <c r="Z54" s="245"/>
      <c r="AA54" s="1"/>
    </row>
    <row r="55" spans="1:27" ht="25.5" hidden="1" customHeight="1" outlineLevel="1" x14ac:dyDescent="0.2">
      <c r="A55" s="213"/>
      <c r="B55" s="213"/>
      <c r="C55" s="214"/>
      <c r="D55" s="215"/>
      <c r="E55" s="216"/>
      <c r="F55" s="216"/>
      <c r="G55" s="216"/>
      <c r="H55" s="216"/>
      <c r="I55" s="217"/>
      <c r="J55" s="218"/>
      <c r="K55" s="218"/>
      <c r="L55" s="219"/>
      <c r="M55" s="219"/>
      <c r="N55" s="220">
        <f t="shared" si="0"/>
        <v>0</v>
      </c>
      <c r="Q55" s="177" t="str">
        <f t="shared" si="4"/>
        <v>NON</v>
      </c>
      <c r="R55" s="177" t="str">
        <f t="shared" ca="1" si="3"/>
        <v>&lt;25 lignes donc pas d'échantillonnage</v>
      </c>
      <c r="S55" s="245"/>
      <c r="T55" s="177" t="str">
        <f t="shared" si="5"/>
        <v>Contrôle en exhaustif</v>
      </c>
      <c r="U55" s="245"/>
      <c r="V55" s="245"/>
      <c r="W55" s="245"/>
      <c r="X55" s="246"/>
      <c r="Y55" s="246"/>
      <c r="Z55" s="245"/>
      <c r="AA55" s="1"/>
    </row>
    <row r="56" spans="1:27" ht="25.5" hidden="1" customHeight="1" outlineLevel="1" x14ac:dyDescent="0.2">
      <c r="A56" s="213"/>
      <c r="B56" s="213"/>
      <c r="C56" s="214"/>
      <c r="D56" s="215"/>
      <c r="E56" s="216"/>
      <c r="F56" s="216"/>
      <c r="G56" s="216"/>
      <c r="H56" s="216"/>
      <c r="I56" s="217"/>
      <c r="J56" s="218"/>
      <c r="K56" s="218"/>
      <c r="L56" s="219"/>
      <c r="M56" s="219"/>
      <c r="N56" s="220">
        <f t="shared" si="0"/>
        <v>0</v>
      </c>
      <c r="Q56" s="177" t="str">
        <f t="shared" si="4"/>
        <v>NON</v>
      </c>
      <c r="R56" s="177" t="str">
        <f t="shared" ca="1" si="3"/>
        <v>&lt;25 lignes donc pas d'échantillonnage</v>
      </c>
      <c r="S56" s="245"/>
      <c r="T56" s="177" t="str">
        <f t="shared" si="5"/>
        <v>Contrôle en exhaustif</v>
      </c>
      <c r="U56" s="245"/>
      <c r="V56" s="245"/>
      <c r="W56" s="245"/>
      <c r="X56" s="246"/>
      <c r="Y56" s="246"/>
      <c r="Z56" s="245"/>
      <c r="AA56" s="1"/>
    </row>
    <row r="57" spans="1:27" ht="25.5" hidden="1" customHeight="1" outlineLevel="1" x14ac:dyDescent="0.2">
      <c r="A57" s="213"/>
      <c r="B57" s="213"/>
      <c r="C57" s="214"/>
      <c r="D57" s="215"/>
      <c r="E57" s="216"/>
      <c r="F57" s="216"/>
      <c r="G57" s="216"/>
      <c r="H57" s="216"/>
      <c r="I57" s="217"/>
      <c r="J57" s="218"/>
      <c r="K57" s="218"/>
      <c r="L57" s="219"/>
      <c r="M57" s="219"/>
      <c r="N57" s="220">
        <f t="shared" si="0"/>
        <v>0</v>
      </c>
      <c r="Q57" s="177" t="str">
        <f t="shared" si="4"/>
        <v>NON</v>
      </c>
      <c r="R57" s="177" t="str">
        <f t="shared" ca="1" si="3"/>
        <v>&lt;25 lignes donc pas d'échantillonnage</v>
      </c>
      <c r="S57" s="245"/>
      <c r="T57" s="177" t="str">
        <f t="shared" si="5"/>
        <v>Contrôle en exhaustif</v>
      </c>
      <c r="U57" s="245"/>
      <c r="V57" s="245"/>
      <c r="W57" s="245"/>
      <c r="X57" s="246"/>
      <c r="Y57" s="246"/>
      <c r="Z57" s="245"/>
      <c r="AA57" s="1"/>
    </row>
    <row r="58" spans="1:27" ht="25.5" hidden="1" customHeight="1" outlineLevel="1" x14ac:dyDescent="0.2">
      <c r="A58" s="213"/>
      <c r="B58" s="213"/>
      <c r="C58" s="214"/>
      <c r="D58" s="215"/>
      <c r="E58" s="216"/>
      <c r="F58" s="216"/>
      <c r="G58" s="216"/>
      <c r="H58" s="216"/>
      <c r="I58" s="217"/>
      <c r="J58" s="218"/>
      <c r="K58" s="218"/>
      <c r="L58" s="219"/>
      <c r="M58" s="219"/>
      <c r="N58" s="220">
        <f t="shared" si="0"/>
        <v>0</v>
      </c>
      <c r="Q58" s="177" t="str">
        <f t="shared" si="4"/>
        <v>NON</v>
      </c>
      <c r="R58" s="177" t="str">
        <f t="shared" ca="1" si="3"/>
        <v>&lt;25 lignes donc pas d'échantillonnage</v>
      </c>
      <c r="S58" s="245"/>
      <c r="T58" s="177" t="str">
        <f t="shared" si="5"/>
        <v>Contrôle en exhaustif</v>
      </c>
      <c r="U58" s="245"/>
      <c r="V58" s="245"/>
      <c r="W58" s="245"/>
      <c r="X58" s="246"/>
      <c r="Y58" s="246"/>
      <c r="Z58" s="245"/>
      <c r="AA58" s="1"/>
    </row>
    <row r="59" spans="1:27" ht="25.5" hidden="1" customHeight="1" outlineLevel="1" x14ac:dyDescent="0.2">
      <c r="A59" s="213"/>
      <c r="B59" s="213"/>
      <c r="C59" s="214"/>
      <c r="D59" s="215"/>
      <c r="E59" s="216"/>
      <c r="F59" s="216"/>
      <c r="G59" s="216"/>
      <c r="H59" s="216"/>
      <c r="I59" s="217"/>
      <c r="J59" s="218"/>
      <c r="K59" s="218"/>
      <c r="L59" s="219"/>
      <c r="M59" s="219"/>
      <c r="N59" s="220">
        <f t="shared" si="0"/>
        <v>0</v>
      </c>
      <c r="Q59" s="177" t="str">
        <f t="shared" si="4"/>
        <v>NON</v>
      </c>
      <c r="R59" s="177" t="str">
        <f t="shared" ca="1" si="3"/>
        <v>&lt;25 lignes donc pas d'échantillonnage</v>
      </c>
      <c r="S59" s="245"/>
      <c r="T59" s="177" t="str">
        <f t="shared" si="5"/>
        <v>Contrôle en exhaustif</v>
      </c>
      <c r="U59" s="245"/>
      <c r="V59" s="245"/>
      <c r="W59" s="245"/>
      <c r="X59" s="246"/>
      <c r="Y59" s="246"/>
      <c r="Z59" s="245"/>
      <c r="AA59" s="1"/>
    </row>
    <row r="60" spans="1:27" ht="25.5" hidden="1" customHeight="1" outlineLevel="1" x14ac:dyDescent="0.2">
      <c r="A60" s="213"/>
      <c r="B60" s="213"/>
      <c r="C60" s="214"/>
      <c r="D60" s="215"/>
      <c r="E60" s="216"/>
      <c r="F60" s="216"/>
      <c r="G60" s="216"/>
      <c r="H60" s="216"/>
      <c r="I60" s="217"/>
      <c r="J60" s="218"/>
      <c r="K60" s="218"/>
      <c r="L60" s="219"/>
      <c r="M60" s="219"/>
      <c r="N60" s="220">
        <f t="shared" si="0"/>
        <v>0</v>
      </c>
      <c r="Q60" s="177" t="str">
        <f t="shared" si="4"/>
        <v>NON</v>
      </c>
      <c r="R60" s="177" t="str">
        <f t="shared" ca="1" si="3"/>
        <v>&lt;25 lignes donc pas d'échantillonnage</v>
      </c>
      <c r="S60" s="245"/>
      <c r="T60" s="177" t="str">
        <f t="shared" si="5"/>
        <v>Contrôle en exhaustif</v>
      </c>
      <c r="U60" s="245"/>
      <c r="V60" s="245"/>
      <c r="W60" s="245"/>
      <c r="X60" s="246"/>
      <c r="Y60" s="246"/>
      <c r="Z60" s="245"/>
      <c r="AA60" s="1"/>
    </row>
    <row r="61" spans="1:27" ht="25.5" hidden="1" customHeight="1" outlineLevel="1" x14ac:dyDescent="0.2">
      <c r="A61" s="213"/>
      <c r="B61" s="213"/>
      <c r="C61" s="214"/>
      <c r="D61" s="215"/>
      <c r="E61" s="216"/>
      <c r="F61" s="216"/>
      <c r="G61" s="216"/>
      <c r="H61" s="216"/>
      <c r="I61" s="217"/>
      <c r="J61" s="218"/>
      <c r="K61" s="218"/>
      <c r="L61" s="219"/>
      <c r="M61" s="219"/>
      <c r="N61" s="220">
        <f t="shared" si="0"/>
        <v>0</v>
      </c>
      <c r="Q61" s="177" t="str">
        <f t="shared" si="4"/>
        <v>NON</v>
      </c>
      <c r="R61" s="177" t="str">
        <f t="shared" ca="1" si="3"/>
        <v>&lt;25 lignes donc pas d'échantillonnage</v>
      </c>
      <c r="S61" s="245"/>
      <c r="T61" s="177" t="str">
        <f t="shared" si="5"/>
        <v>Contrôle en exhaustif</v>
      </c>
      <c r="U61" s="245"/>
      <c r="V61" s="245"/>
      <c r="W61" s="245"/>
      <c r="X61" s="246"/>
      <c r="Y61" s="246"/>
      <c r="Z61" s="245"/>
      <c r="AA61" s="1"/>
    </row>
    <row r="62" spans="1:27" ht="25.5" hidden="1" customHeight="1" outlineLevel="1" x14ac:dyDescent="0.2">
      <c r="A62" s="213"/>
      <c r="B62" s="213"/>
      <c r="C62" s="214"/>
      <c r="D62" s="215"/>
      <c r="E62" s="216"/>
      <c r="F62" s="216"/>
      <c r="G62" s="216"/>
      <c r="H62" s="216"/>
      <c r="I62" s="217"/>
      <c r="J62" s="218"/>
      <c r="K62" s="218"/>
      <c r="L62" s="219"/>
      <c r="M62" s="219"/>
      <c r="N62" s="220">
        <f t="shared" si="0"/>
        <v>0</v>
      </c>
      <c r="Q62" s="177" t="str">
        <f t="shared" si="4"/>
        <v>NON</v>
      </c>
      <c r="R62" s="177" t="str">
        <f t="shared" ca="1" si="3"/>
        <v>&lt;25 lignes donc pas d'échantillonnage</v>
      </c>
      <c r="S62" s="245"/>
      <c r="T62" s="177" t="str">
        <f t="shared" si="5"/>
        <v>Contrôle en exhaustif</v>
      </c>
      <c r="U62" s="245"/>
      <c r="V62" s="245"/>
      <c r="W62" s="245"/>
      <c r="X62" s="246"/>
      <c r="Y62" s="246"/>
      <c r="Z62" s="245"/>
      <c r="AA62" s="1"/>
    </row>
    <row r="63" spans="1:27" ht="25.5" hidden="1" customHeight="1" outlineLevel="1" x14ac:dyDescent="0.2">
      <c r="A63" s="213"/>
      <c r="B63" s="213"/>
      <c r="C63" s="214"/>
      <c r="D63" s="215"/>
      <c r="E63" s="216"/>
      <c r="F63" s="216"/>
      <c r="G63" s="216"/>
      <c r="H63" s="216"/>
      <c r="I63" s="217"/>
      <c r="J63" s="218"/>
      <c r="K63" s="218"/>
      <c r="L63" s="219"/>
      <c r="M63" s="219"/>
      <c r="N63" s="220">
        <f t="shared" si="0"/>
        <v>0</v>
      </c>
      <c r="Q63" s="177" t="str">
        <f t="shared" si="4"/>
        <v>NON</v>
      </c>
      <c r="R63" s="177" t="str">
        <f t="shared" ca="1" si="3"/>
        <v>&lt;25 lignes donc pas d'échantillonnage</v>
      </c>
      <c r="S63" s="245"/>
      <c r="T63" s="177" t="str">
        <f t="shared" si="5"/>
        <v>Contrôle en exhaustif</v>
      </c>
      <c r="U63" s="245"/>
      <c r="V63" s="245"/>
      <c r="W63" s="245"/>
      <c r="X63" s="246"/>
      <c r="Y63" s="246"/>
      <c r="Z63" s="245"/>
      <c r="AA63" s="1"/>
    </row>
    <row r="64" spans="1:27" ht="25.5" hidden="1" customHeight="1" outlineLevel="1" x14ac:dyDescent="0.2">
      <c r="A64" s="213"/>
      <c r="B64" s="213"/>
      <c r="C64" s="214"/>
      <c r="D64" s="215"/>
      <c r="E64" s="216"/>
      <c r="F64" s="216"/>
      <c r="G64" s="216"/>
      <c r="H64" s="216"/>
      <c r="I64" s="217"/>
      <c r="J64" s="218"/>
      <c r="K64" s="218"/>
      <c r="L64" s="219"/>
      <c r="M64" s="219"/>
      <c r="N64" s="220">
        <f t="shared" si="0"/>
        <v>0</v>
      </c>
      <c r="Q64" s="177" t="str">
        <f t="shared" si="4"/>
        <v>NON</v>
      </c>
      <c r="R64" s="177" t="str">
        <f t="shared" ca="1" si="3"/>
        <v>&lt;25 lignes donc pas d'échantillonnage</v>
      </c>
      <c r="S64" s="245"/>
      <c r="T64" s="177" t="str">
        <f t="shared" si="5"/>
        <v>Contrôle en exhaustif</v>
      </c>
      <c r="U64" s="245"/>
      <c r="V64" s="245"/>
      <c r="W64" s="245"/>
      <c r="X64" s="246"/>
      <c r="Y64" s="246"/>
      <c r="Z64" s="245"/>
      <c r="AA64" s="1"/>
    </row>
    <row r="65" spans="1:27" ht="25.5" hidden="1" customHeight="1" outlineLevel="1" x14ac:dyDescent="0.2">
      <c r="A65" s="213"/>
      <c r="B65" s="213"/>
      <c r="C65" s="214"/>
      <c r="D65" s="215"/>
      <c r="E65" s="216"/>
      <c r="F65" s="216"/>
      <c r="G65" s="216"/>
      <c r="H65" s="216"/>
      <c r="I65" s="217"/>
      <c r="J65" s="218"/>
      <c r="K65" s="218"/>
      <c r="L65" s="219"/>
      <c r="M65" s="219"/>
      <c r="N65" s="220">
        <f t="shared" si="0"/>
        <v>0</v>
      </c>
      <c r="Q65" s="177" t="str">
        <f t="shared" si="4"/>
        <v>NON</v>
      </c>
      <c r="R65" s="177" t="str">
        <f t="shared" ca="1" si="3"/>
        <v>&lt;25 lignes donc pas d'échantillonnage</v>
      </c>
      <c r="S65" s="245"/>
      <c r="T65" s="177" t="str">
        <f t="shared" si="5"/>
        <v>Contrôle en exhaustif</v>
      </c>
      <c r="U65" s="245"/>
      <c r="V65" s="245"/>
      <c r="W65" s="245"/>
      <c r="X65" s="246"/>
      <c r="Y65" s="246"/>
      <c r="Z65" s="245"/>
      <c r="AA65" s="1"/>
    </row>
    <row r="66" spans="1:27" ht="25.5" hidden="1" customHeight="1" outlineLevel="1" x14ac:dyDescent="0.2">
      <c r="A66" s="213"/>
      <c r="B66" s="213"/>
      <c r="C66" s="214"/>
      <c r="D66" s="215"/>
      <c r="E66" s="216"/>
      <c r="F66" s="216"/>
      <c r="G66" s="216"/>
      <c r="H66" s="216"/>
      <c r="I66" s="217"/>
      <c r="J66" s="218"/>
      <c r="K66" s="218"/>
      <c r="L66" s="219"/>
      <c r="M66" s="219"/>
      <c r="N66" s="220">
        <f t="shared" si="0"/>
        <v>0</v>
      </c>
      <c r="Q66" s="177" t="str">
        <f t="shared" si="4"/>
        <v>NON</v>
      </c>
      <c r="R66" s="177" t="str">
        <f t="shared" ca="1" si="3"/>
        <v>&lt;25 lignes donc pas d'échantillonnage</v>
      </c>
      <c r="S66" s="245"/>
      <c r="T66" s="177" t="str">
        <f t="shared" si="5"/>
        <v>Contrôle en exhaustif</v>
      </c>
      <c r="U66" s="245"/>
      <c r="V66" s="245"/>
      <c r="W66" s="245"/>
      <c r="X66" s="246"/>
      <c r="Y66" s="246"/>
      <c r="Z66" s="245"/>
      <c r="AA66" s="1"/>
    </row>
    <row r="67" spans="1:27" ht="25.5" hidden="1" customHeight="1" outlineLevel="1" x14ac:dyDescent="0.2">
      <c r="A67" s="213"/>
      <c r="B67" s="213"/>
      <c r="C67" s="214"/>
      <c r="D67" s="215"/>
      <c r="E67" s="216"/>
      <c r="F67" s="216"/>
      <c r="G67" s="216"/>
      <c r="H67" s="216"/>
      <c r="I67" s="217"/>
      <c r="J67" s="218"/>
      <c r="K67" s="218"/>
      <c r="L67" s="219"/>
      <c r="M67" s="219"/>
      <c r="N67" s="220">
        <f t="shared" si="0"/>
        <v>0</v>
      </c>
      <c r="Q67" s="177" t="str">
        <f t="shared" si="4"/>
        <v>NON</v>
      </c>
      <c r="R67" s="177" t="str">
        <f t="shared" ca="1" si="3"/>
        <v>&lt;25 lignes donc pas d'échantillonnage</v>
      </c>
      <c r="S67" s="245"/>
      <c r="T67" s="177" t="str">
        <f t="shared" si="5"/>
        <v>Contrôle en exhaustif</v>
      </c>
      <c r="U67" s="245"/>
      <c r="V67" s="245"/>
      <c r="W67" s="245"/>
      <c r="X67" s="246"/>
      <c r="Y67" s="246"/>
      <c r="Z67" s="245"/>
      <c r="AA67" s="1"/>
    </row>
    <row r="68" spans="1:27" ht="25.5" hidden="1" customHeight="1" outlineLevel="1" x14ac:dyDescent="0.2">
      <c r="A68" s="213"/>
      <c r="B68" s="213"/>
      <c r="C68" s="214"/>
      <c r="D68" s="215"/>
      <c r="E68" s="216"/>
      <c r="F68" s="216"/>
      <c r="G68" s="216"/>
      <c r="H68" s="216"/>
      <c r="I68" s="217"/>
      <c r="J68" s="218"/>
      <c r="K68" s="218"/>
      <c r="L68" s="219"/>
      <c r="M68" s="219"/>
      <c r="N68" s="220">
        <f t="shared" si="0"/>
        <v>0</v>
      </c>
      <c r="Q68" s="177" t="str">
        <f t="shared" si="4"/>
        <v>NON</v>
      </c>
      <c r="R68" s="177" t="str">
        <f t="shared" ca="1" si="3"/>
        <v>&lt;25 lignes donc pas d'échantillonnage</v>
      </c>
      <c r="S68" s="245"/>
      <c r="T68" s="177" t="str">
        <f t="shared" si="5"/>
        <v>Contrôle en exhaustif</v>
      </c>
      <c r="U68" s="245"/>
      <c r="V68" s="245"/>
      <c r="W68" s="245"/>
      <c r="X68" s="246"/>
      <c r="Y68" s="246"/>
      <c r="Z68" s="245"/>
      <c r="AA68" s="1"/>
    </row>
    <row r="69" spans="1:27" ht="25.5" hidden="1" customHeight="1" outlineLevel="1" x14ac:dyDescent="0.2">
      <c r="A69" s="213"/>
      <c r="B69" s="213"/>
      <c r="C69" s="214"/>
      <c r="D69" s="214"/>
      <c r="E69" s="216"/>
      <c r="F69" s="216"/>
      <c r="G69" s="216"/>
      <c r="H69" s="216"/>
      <c r="I69" s="217"/>
      <c r="J69" s="218"/>
      <c r="K69" s="218"/>
      <c r="L69" s="219"/>
      <c r="M69" s="219"/>
      <c r="N69" s="220">
        <f t="shared" si="0"/>
        <v>0</v>
      </c>
      <c r="Q69" s="177" t="str">
        <f t="shared" si="4"/>
        <v>NON</v>
      </c>
      <c r="R69" s="177" t="str">
        <f t="shared" ca="1" si="3"/>
        <v>&lt;25 lignes donc pas d'échantillonnage</v>
      </c>
      <c r="S69" s="245"/>
      <c r="T69" s="177" t="str">
        <f t="shared" si="5"/>
        <v>Contrôle en exhaustif</v>
      </c>
      <c r="U69" s="245"/>
      <c r="V69" s="245"/>
      <c r="W69" s="245"/>
      <c r="X69" s="246"/>
      <c r="Y69" s="246"/>
      <c r="Z69" s="245"/>
      <c r="AA69" s="1"/>
    </row>
    <row r="70" spans="1:27" ht="25.5" hidden="1" customHeight="1" outlineLevel="1" x14ac:dyDescent="0.2">
      <c r="A70" s="213"/>
      <c r="B70" s="213"/>
      <c r="C70" s="214"/>
      <c r="D70" s="214"/>
      <c r="E70" s="216"/>
      <c r="F70" s="216"/>
      <c r="G70" s="216"/>
      <c r="H70" s="216"/>
      <c r="I70" s="217"/>
      <c r="J70" s="218"/>
      <c r="K70" s="218"/>
      <c r="L70" s="219"/>
      <c r="M70" s="219"/>
      <c r="N70" s="220">
        <f t="shared" si="0"/>
        <v>0</v>
      </c>
      <c r="Q70" s="177" t="str">
        <f t="shared" si="4"/>
        <v>NON</v>
      </c>
      <c r="R70" s="177" t="str">
        <f t="shared" ca="1" si="3"/>
        <v>&lt;25 lignes donc pas d'échantillonnage</v>
      </c>
      <c r="S70" s="245"/>
      <c r="T70" s="177" t="str">
        <f t="shared" si="5"/>
        <v>Contrôle en exhaustif</v>
      </c>
      <c r="U70" s="245"/>
      <c r="V70" s="245"/>
      <c r="W70" s="245"/>
      <c r="X70" s="246"/>
      <c r="Y70" s="246"/>
      <c r="Z70" s="245"/>
      <c r="AA70" s="1"/>
    </row>
    <row r="71" spans="1:27" ht="25.5" hidden="1" customHeight="1" outlineLevel="1" collapsed="1" x14ac:dyDescent="0.2">
      <c r="A71" s="213"/>
      <c r="B71" s="213"/>
      <c r="C71" s="214"/>
      <c r="D71" s="215"/>
      <c r="E71" s="216"/>
      <c r="F71" s="216"/>
      <c r="G71" s="216"/>
      <c r="H71" s="216"/>
      <c r="I71" s="217"/>
      <c r="J71" s="218"/>
      <c r="K71" s="218"/>
      <c r="L71" s="219"/>
      <c r="M71" s="219"/>
      <c r="N71" s="220">
        <f t="shared" si="0"/>
        <v>0</v>
      </c>
      <c r="Q71" s="177" t="str">
        <f t="shared" si="4"/>
        <v>NON</v>
      </c>
      <c r="R71" s="177" t="str">
        <f t="shared" ca="1" si="3"/>
        <v>&lt;25 lignes donc pas d'échantillonnage</v>
      </c>
      <c r="S71" s="245"/>
      <c r="T71" s="177" t="str">
        <f t="shared" si="5"/>
        <v>Contrôle en exhaustif</v>
      </c>
      <c r="U71" s="245"/>
      <c r="V71" s="245"/>
      <c r="W71" s="245"/>
      <c r="X71" s="246"/>
      <c r="Y71" s="246"/>
      <c r="Z71" s="245"/>
      <c r="AA71" s="1"/>
    </row>
    <row r="72" spans="1:27" ht="25.5" hidden="1" customHeight="1" outlineLevel="1" x14ac:dyDescent="0.2">
      <c r="A72" s="213"/>
      <c r="B72" s="213"/>
      <c r="C72" s="214"/>
      <c r="D72" s="214"/>
      <c r="E72" s="216"/>
      <c r="F72" s="216"/>
      <c r="G72" s="216"/>
      <c r="H72" s="216"/>
      <c r="I72" s="217"/>
      <c r="J72" s="218"/>
      <c r="K72" s="218"/>
      <c r="L72" s="219"/>
      <c r="M72" s="219"/>
      <c r="N72" s="220">
        <f t="shared" si="0"/>
        <v>0</v>
      </c>
      <c r="Q72" s="177" t="str">
        <f t="shared" si="4"/>
        <v>NON</v>
      </c>
      <c r="R72" s="177" t="str">
        <f t="shared" ca="1" si="3"/>
        <v>&lt;25 lignes donc pas d'échantillonnage</v>
      </c>
      <c r="S72" s="245"/>
      <c r="T72" s="177" t="str">
        <f t="shared" si="5"/>
        <v>Contrôle en exhaustif</v>
      </c>
      <c r="U72" s="245"/>
      <c r="V72" s="245"/>
      <c r="W72" s="245"/>
      <c r="X72" s="246"/>
      <c r="Y72" s="246"/>
      <c r="Z72" s="245"/>
      <c r="AA72" s="1"/>
    </row>
    <row r="73" spans="1:27" ht="25.5" hidden="1" customHeight="1" outlineLevel="1" x14ac:dyDescent="0.2">
      <c r="A73" s="213"/>
      <c r="B73" s="213"/>
      <c r="C73" s="214"/>
      <c r="D73" s="214"/>
      <c r="E73" s="216"/>
      <c r="F73" s="216"/>
      <c r="G73" s="216"/>
      <c r="H73" s="216"/>
      <c r="I73" s="217"/>
      <c r="J73" s="218"/>
      <c r="K73" s="218"/>
      <c r="L73" s="219"/>
      <c r="M73" s="219"/>
      <c r="N73" s="220">
        <f t="shared" si="0"/>
        <v>0</v>
      </c>
      <c r="Q73" s="177" t="str">
        <f t="shared" si="4"/>
        <v>NON</v>
      </c>
      <c r="R73" s="177" t="str">
        <f t="shared" ca="1" si="3"/>
        <v>&lt;25 lignes donc pas d'échantillonnage</v>
      </c>
      <c r="S73" s="245"/>
      <c r="T73" s="177" t="str">
        <f t="shared" si="5"/>
        <v>Contrôle en exhaustif</v>
      </c>
      <c r="U73" s="245"/>
      <c r="V73" s="245"/>
      <c r="W73" s="245"/>
      <c r="X73" s="246"/>
      <c r="Y73" s="246"/>
      <c r="Z73" s="245"/>
      <c r="AA73" s="1"/>
    </row>
    <row r="74" spans="1:27" ht="25.5" hidden="1" customHeight="1" outlineLevel="1" x14ac:dyDescent="0.2">
      <c r="A74" s="213"/>
      <c r="B74" s="213"/>
      <c r="C74" s="214"/>
      <c r="D74" s="214"/>
      <c r="E74" s="216"/>
      <c r="F74" s="216"/>
      <c r="G74" s="216"/>
      <c r="H74" s="216"/>
      <c r="I74" s="217"/>
      <c r="J74" s="218"/>
      <c r="K74" s="218"/>
      <c r="L74" s="219"/>
      <c r="M74" s="219"/>
      <c r="N74" s="220">
        <f t="shared" si="0"/>
        <v>0</v>
      </c>
      <c r="Q74" s="177" t="str">
        <f t="shared" si="4"/>
        <v>NON</v>
      </c>
      <c r="R74" s="177" t="str">
        <f t="shared" ca="1" si="3"/>
        <v>&lt;25 lignes donc pas d'échantillonnage</v>
      </c>
      <c r="S74" s="245"/>
      <c r="T74" s="177" t="str">
        <f t="shared" si="5"/>
        <v>Contrôle en exhaustif</v>
      </c>
      <c r="U74" s="245"/>
      <c r="V74" s="245"/>
      <c r="W74" s="245"/>
      <c r="X74" s="246"/>
      <c r="Y74" s="246"/>
      <c r="Z74" s="245"/>
      <c r="AA74" s="1"/>
    </row>
    <row r="75" spans="1:27" ht="25.5" hidden="1" customHeight="1" outlineLevel="1" x14ac:dyDescent="0.2">
      <c r="A75" s="213"/>
      <c r="B75" s="213"/>
      <c r="C75" s="214"/>
      <c r="D75" s="214"/>
      <c r="E75" s="216"/>
      <c r="F75" s="216"/>
      <c r="G75" s="216"/>
      <c r="H75" s="216"/>
      <c r="I75" s="217"/>
      <c r="J75" s="218"/>
      <c r="K75" s="218"/>
      <c r="L75" s="219"/>
      <c r="M75" s="219"/>
      <c r="N75" s="220">
        <f t="shared" si="0"/>
        <v>0</v>
      </c>
      <c r="Q75" s="177" t="str">
        <f t="shared" si="4"/>
        <v>NON</v>
      </c>
      <c r="R75" s="177" t="str">
        <f t="shared" ca="1" si="3"/>
        <v>&lt;25 lignes donc pas d'échantillonnage</v>
      </c>
      <c r="S75" s="245"/>
      <c r="T75" s="177" t="str">
        <f t="shared" si="5"/>
        <v>Contrôle en exhaustif</v>
      </c>
      <c r="U75" s="245"/>
      <c r="V75" s="245"/>
      <c r="W75" s="245"/>
      <c r="X75" s="246"/>
      <c r="Y75" s="246"/>
      <c r="Z75" s="245"/>
      <c r="AA75" s="1"/>
    </row>
    <row r="76" spans="1:27" ht="25.5" hidden="1" customHeight="1" outlineLevel="1" x14ac:dyDescent="0.2">
      <c r="A76" s="213"/>
      <c r="B76" s="213"/>
      <c r="C76" s="214"/>
      <c r="D76" s="215"/>
      <c r="E76" s="216"/>
      <c r="F76" s="216"/>
      <c r="G76" s="216"/>
      <c r="H76" s="216"/>
      <c r="I76" s="217"/>
      <c r="J76" s="218"/>
      <c r="K76" s="218"/>
      <c r="L76" s="219"/>
      <c r="M76" s="219"/>
      <c r="N76" s="220">
        <f t="shared" ref="N76:N232" si="6">J76-K76</f>
        <v>0</v>
      </c>
      <c r="Q76" s="177" t="str">
        <f t="shared" ref="Q76:Q139" si="7">IF(COUNTIF(A:F,A76)&gt;=25,"OUI","NON")</f>
        <v>NON</v>
      </c>
      <c r="R76" s="177" t="str">
        <f t="shared" ca="1" si="3"/>
        <v>&lt;25 lignes donc pas d'échantillonnage</v>
      </c>
      <c r="S76" s="245"/>
      <c r="T76" s="177" t="str">
        <f t="shared" ref="T76:T139" si="8">IF(Q76="oui",IF(SUMIFS(N:N,A:A,A76,S:S,"&lt;="&amp;S76)/SUMIF(A:A,A76,N:N)&lt;0.8,"hors Echantillon","Echantillon à Contrôler"), "Contrôle en exhaustif")</f>
        <v>Contrôle en exhaustif</v>
      </c>
      <c r="U76" s="245"/>
      <c r="V76" s="245"/>
      <c r="W76" s="245"/>
      <c r="X76" s="246"/>
      <c r="Y76" s="246"/>
      <c r="Z76" s="245"/>
      <c r="AA76" s="1"/>
    </row>
    <row r="77" spans="1:27" ht="25.5" hidden="1" customHeight="1" outlineLevel="1" x14ac:dyDescent="0.2">
      <c r="A77" s="213"/>
      <c r="B77" s="213"/>
      <c r="C77" s="214"/>
      <c r="D77" s="215"/>
      <c r="E77" s="216"/>
      <c r="F77" s="216"/>
      <c r="G77" s="216"/>
      <c r="H77" s="216"/>
      <c r="I77" s="217"/>
      <c r="J77" s="218"/>
      <c r="K77" s="218"/>
      <c r="L77" s="219"/>
      <c r="M77" s="219"/>
      <c r="N77" s="220">
        <f t="shared" si="6"/>
        <v>0</v>
      </c>
      <c r="Q77" s="177" t="str">
        <f t="shared" si="7"/>
        <v>NON</v>
      </c>
      <c r="R77" s="177" t="str">
        <f t="shared" ref="R77:R232" ca="1" si="9">IF(Q77="oui",RAND(),"&lt;25 lignes donc pas d'échantillonnage")</f>
        <v>&lt;25 lignes donc pas d'échantillonnage</v>
      </c>
      <c r="S77" s="245"/>
      <c r="T77" s="177" t="str">
        <f t="shared" si="8"/>
        <v>Contrôle en exhaustif</v>
      </c>
      <c r="U77" s="245"/>
      <c r="V77" s="245"/>
      <c r="W77" s="245"/>
      <c r="X77" s="246"/>
      <c r="Y77" s="246"/>
      <c r="Z77" s="245"/>
      <c r="AA77" s="1"/>
    </row>
    <row r="78" spans="1:27" ht="25.5" hidden="1" customHeight="1" outlineLevel="1" x14ac:dyDescent="0.2">
      <c r="A78" s="213"/>
      <c r="B78" s="213"/>
      <c r="C78" s="214"/>
      <c r="D78" s="215"/>
      <c r="E78" s="216"/>
      <c r="F78" s="216"/>
      <c r="G78" s="216"/>
      <c r="H78" s="216"/>
      <c r="I78" s="217"/>
      <c r="J78" s="218"/>
      <c r="K78" s="218"/>
      <c r="L78" s="219"/>
      <c r="M78" s="219"/>
      <c r="N78" s="220">
        <f t="shared" si="6"/>
        <v>0</v>
      </c>
      <c r="Q78" s="177" t="str">
        <f t="shared" si="7"/>
        <v>NON</v>
      </c>
      <c r="R78" s="177" t="str">
        <f t="shared" ca="1" si="9"/>
        <v>&lt;25 lignes donc pas d'échantillonnage</v>
      </c>
      <c r="S78" s="245"/>
      <c r="T78" s="177" t="str">
        <f t="shared" si="8"/>
        <v>Contrôle en exhaustif</v>
      </c>
      <c r="U78" s="245"/>
      <c r="V78" s="245"/>
      <c r="W78" s="245"/>
      <c r="X78" s="246"/>
      <c r="Y78" s="246"/>
      <c r="Z78" s="245"/>
      <c r="AA78" s="1"/>
    </row>
    <row r="79" spans="1:27" ht="25.5" hidden="1" customHeight="1" outlineLevel="1" x14ac:dyDescent="0.2">
      <c r="A79" s="213"/>
      <c r="B79" s="218"/>
      <c r="C79" s="214"/>
      <c r="D79" s="215"/>
      <c r="E79" s="216"/>
      <c r="F79" s="216"/>
      <c r="G79" s="216"/>
      <c r="H79" s="216"/>
      <c r="I79" s="217"/>
      <c r="J79" s="218"/>
      <c r="K79" s="218"/>
      <c r="L79" s="219"/>
      <c r="M79" s="219"/>
      <c r="N79" s="220">
        <f t="shared" si="6"/>
        <v>0</v>
      </c>
      <c r="Q79" s="177" t="str">
        <f t="shared" si="7"/>
        <v>NON</v>
      </c>
      <c r="R79" s="177" t="str">
        <f t="shared" ca="1" si="9"/>
        <v>&lt;25 lignes donc pas d'échantillonnage</v>
      </c>
      <c r="S79" s="245"/>
      <c r="T79" s="177" t="str">
        <f t="shared" si="8"/>
        <v>Contrôle en exhaustif</v>
      </c>
      <c r="U79" s="245"/>
      <c r="V79" s="245"/>
      <c r="W79" s="245"/>
      <c r="X79" s="246"/>
      <c r="Y79" s="246"/>
      <c r="Z79" s="245"/>
      <c r="AA79" s="1"/>
    </row>
    <row r="80" spans="1:27" ht="18" hidden="1" customHeight="1" outlineLevel="1" x14ac:dyDescent="0.2">
      <c r="A80" s="254"/>
      <c r="B80" s="254"/>
      <c r="C80" s="224"/>
      <c r="D80" s="225"/>
      <c r="E80" s="226"/>
      <c r="F80" s="226"/>
      <c r="G80" s="226"/>
      <c r="H80" s="227"/>
      <c r="I80" s="228"/>
      <c r="J80" s="229"/>
      <c r="K80" s="229"/>
      <c r="L80" s="228"/>
      <c r="M80" s="230"/>
      <c r="N80" s="220">
        <f t="shared" si="6"/>
        <v>0</v>
      </c>
      <c r="Q80" s="177" t="str">
        <f t="shared" si="7"/>
        <v>NON</v>
      </c>
      <c r="R80" s="177" t="str">
        <f t="shared" ca="1" si="9"/>
        <v>&lt;25 lignes donc pas d'échantillonnage</v>
      </c>
      <c r="S80" s="245"/>
      <c r="T80" s="177" t="str">
        <f t="shared" si="8"/>
        <v>Contrôle en exhaustif</v>
      </c>
      <c r="U80" s="245"/>
      <c r="V80" s="245"/>
      <c r="W80" s="245"/>
      <c r="X80" s="246"/>
      <c r="Y80" s="246"/>
      <c r="Z80" s="245"/>
      <c r="AA80" s="1">
        <v>52902.920000000006</v>
      </c>
    </row>
    <row r="81" spans="1:27" ht="18" hidden="1" customHeight="1" outlineLevel="1" x14ac:dyDescent="0.2">
      <c r="A81" s="254"/>
      <c r="B81" s="254"/>
      <c r="C81" s="224"/>
      <c r="D81" s="225"/>
      <c r="E81" s="226"/>
      <c r="F81" s="226"/>
      <c r="G81" s="226"/>
      <c r="H81" s="227"/>
      <c r="I81" s="228"/>
      <c r="J81" s="229"/>
      <c r="K81" s="229"/>
      <c r="L81" s="228"/>
      <c r="M81" s="230"/>
      <c r="N81" s="220">
        <f t="shared" si="6"/>
        <v>0</v>
      </c>
      <c r="Q81" s="177" t="str">
        <f t="shared" si="7"/>
        <v>NON</v>
      </c>
      <c r="R81" s="177" t="str">
        <f t="shared" ca="1" si="9"/>
        <v>&lt;25 lignes donc pas d'échantillonnage</v>
      </c>
      <c r="S81" s="245"/>
      <c r="T81" s="177" t="str">
        <f t="shared" si="8"/>
        <v>Contrôle en exhaustif</v>
      </c>
      <c r="U81" s="245"/>
      <c r="V81" s="245"/>
      <c r="W81" s="245"/>
      <c r="X81" s="246"/>
      <c r="Y81" s="246"/>
      <c r="Z81" s="245"/>
      <c r="AA81" s="1">
        <v>58225.260000000009</v>
      </c>
    </row>
    <row r="82" spans="1:27" ht="18" hidden="1" customHeight="1" outlineLevel="1" x14ac:dyDescent="0.2">
      <c r="A82" s="254"/>
      <c r="B82" s="254"/>
      <c r="C82" s="224"/>
      <c r="D82" s="225"/>
      <c r="E82" s="226"/>
      <c r="F82" s="226"/>
      <c r="G82" s="226"/>
      <c r="H82" s="227"/>
      <c r="I82" s="228"/>
      <c r="J82" s="229"/>
      <c r="K82" s="229"/>
      <c r="L82" s="228"/>
      <c r="M82" s="230"/>
      <c r="N82" s="220">
        <f t="shared" si="6"/>
        <v>0</v>
      </c>
      <c r="Q82" s="177" t="str">
        <f t="shared" si="7"/>
        <v>NON</v>
      </c>
      <c r="R82" s="177" t="str">
        <f t="shared" ca="1" si="9"/>
        <v>&lt;25 lignes donc pas d'échantillonnage</v>
      </c>
      <c r="S82" s="245"/>
      <c r="T82" s="177" t="str">
        <f t="shared" si="8"/>
        <v>Contrôle en exhaustif</v>
      </c>
      <c r="U82" s="245"/>
      <c r="V82" s="245"/>
      <c r="W82" s="245"/>
      <c r="X82" s="246"/>
      <c r="Y82" s="246"/>
      <c r="Z82" s="245"/>
      <c r="AA82" s="1">
        <v>71035.789999999994</v>
      </c>
    </row>
    <row r="83" spans="1:27" ht="18" hidden="1" customHeight="1" outlineLevel="1" x14ac:dyDescent="0.2">
      <c r="A83" s="254"/>
      <c r="B83" s="254"/>
      <c r="C83" s="224"/>
      <c r="D83" s="225"/>
      <c r="E83" s="226"/>
      <c r="F83" s="226"/>
      <c r="G83" s="226"/>
      <c r="H83" s="227"/>
      <c r="I83" s="228"/>
      <c r="J83" s="229"/>
      <c r="K83" s="229"/>
      <c r="L83" s="228"/>
      <c r="M83" s="230"/>
      <c r="N83" s="220">
        <f t="shared" si="6"/>
        <v>0</v>
      </c>
      <c r="Q83" s="177" t="str">
        <f t="shared" si="7"/>
        <v>NON</v>
      </c>
      <c r="R83" s="177" t="str">
        <f t="shared" ca="1" si="9"/>
        <v>&lt;25 lignes donc pas d'échantillonnage</v>
      </c>
      <c r="S83" s="245"/>
      <c r="T83" s="177" t="str">
        <f t="shared" si="8"/>
        <v>Contrôle en exhaustif</v>
      </c>
      <c r="U83" s="245"/>
      <c r="V83" s="245"/>
      <c r="W83" s="245"/>
      <c r="X83" s="246"/>
      <c r="Y83" s="246"/>
      <c r="Z83" s="245"/>
      <c r="AA83" s="1">
        <v>71465.33</v>
      </c>
    </row>
    <row r="84" spans="1:27" ht="18" hidden="1" customHeight="1" outlineLevel="1" x14ac:dyDescent="0.2">
      <c r="A84" s="254"/>
      <c r="B84" s="254"/>
      <c r="C84" s="224"/>
      <c r="D84" s="225"/>
      <c r="E84" s="226"/>
      <c r="F84" s="226"/>
      <c r="G84" s="226"/>
      <c r="H84" s="227"/>
      <c r="I84" s="228"/>
      <c r="J84" s="229"/>
      <c r="K84" s="229"/>
      <c r="L84" s="228"/>
      <c r="M84" s="230"/>
      <c r="N84" s="220"/>
      <c r="Q84" s="177" t="str">
        <f t="shared" si="7"/>
        <v>NON</v>
      </c>
      <c r="R84" s="177" t="str">
        <f t="shared" ca="1" si="9"/>
        <v>&lt;25 lignes donc pas d'échantillonnage</v>
      </c>
      <c r="S84" s="245"/>
      <c r="T84" s="177" t="str">
        <f t="shared" si="8"/>
        <v>Contrôle en exhaustif</v>
      </c>
      <c r="U84" s="245"/>
      <c r="V84" s="245"/>
      <c r="W84" s="245"/>
      <c r="X84" s="246"/>
      <c r="Y84" s="246"/>
      <c r="Z84" s="245"/>
      <c r="AA84" s="1"/>
    </row>
    <row r="85" spans="1:27" ht="18" hidden="1" customHeight="1" outlineLevel="1" x14ac:dyDescent="0.2">
      <c r="A85" s="254"/>
      <c r="B85" s="254"/>
      <c r="C85" s="224"/>
      <c r="D85" s="225"/>
      <c r="E85" s="226"/>
      <c r="F85" s="226"/>
      <c r="G85" s="226"/>
      <c r="H85" s="227"/>
      <c r="I85" s="228"/>
      <c r="J85" s="229"/>
      <c r="K85" s="229"/>
      <c r="L85" s="228"/>
      <c r="M85" s="230"/>
      <c r="N85" s="220"/>
      <c r="Q85" s="177" t="str">
        <f t="shared" si="7"/>
        <v>NON</v>
      </c>
      <c r="R85" s="177" t="str">
        <f t="shared" ca="1" si="9"/>
        <v>&lt;25 lignes donc pas d'échantillonnage</v>
      </c>
      <c r="S85" s="245"/>
      <c r="T85" s="177" t="str">
        <f t="shared" si="8"/>
        <v>Contrôle en exhaustif</v>
      </c>
      <c r="U85" s="245"/>
      <c r="V85" s="245"/>
      <c r="W85" s="245"/>
      <c r="X85" s="246"/>
      <c r="Y85" s="246"/>
      <c r="Z85" s="245"/>
      <c r="AA85" s="1"/>
    </row>
    <row r="86" spans="1:27" ht="18" hidden="1" customHeight="1" outlineLevel="1" x14ac:dyDescent="0.2">
      <c r="A86" s="254"/>
      <c r="B86" s="254"/>
      <c r="C86" s="224"/>
      <c r="D86" s="225"/>
      <c r="E86" s="226"/>
      <c r="F86" s="226"/>
      <c r="G86" s="226"/>
      <c r="H86" s="227"/>
      <c r="I86" s="228"/>
      <c r="J86" s="229"/>
      <c r="K86" s="229"/>
      <c r="L86" s="228"/>
      <c r="M86" s="230"/>
      <c r="N86" s="220"/>
      <c r="Q86" s="177" t="str">
        <f t="shared" si="7"/>
        <v>NON</v>
      </c>
      <c r="R86" s="177" t="str">
        <f t="shared" ca="1" si="9"/>
        <v>&lt;25 lignes donc pas d'échantillonnage</v>
      </c>
      <c r="S86" s="245"/>
      <c r="T86" s="177" t="str">
        <f t="shared" si="8"/>
        <v>Contrôle en exhaustif</v>
      </c>
      <c r="U86" s="245"/>
      <c r="V86" s="245"/>
      <c r="W86" s="245"/>
      <c r="X86" s="246"/>
      <c r="Y86" s="246"/>
      <c r="Z86" s="245"/>
      <c r="AA86" s="1"/>
    </row>
    <row r="87" spans="1:27" ht="18" hidden="1" customHeight="1" outlineLevel="1" x14ac:dyDescent="0.2">
      <c r="A87" s="254"/>
      <c r="B87" s="254"/>
      <c r="C87" s="224"/>
      <c r="D87" s="225"/>
      <c r="E87" s="226"/>
      <c r="F87" s="226"/>
      <c r="G87" s="226"/>
      <c r="H87" s="227"/>
      <c r="I87" s="228"/>
      <c r="J87" s="229"/>
      <c r="K87" s="229"/>
      <c r="L87" s="228"/>
      <c r="M87" s="230"/>
      <c r="N87" s="220"/>
      <c r="Q87" s="177" t="str">
        <f t="shared" si="7"/>
        <v>NON</v>
      </c>
      <c r="R87" s="177" t="str">
        <f t="shared" ca="1" si="9"/>
        <v>&lt;25 lignes donc pas d'échantillonnage</v>
      </c>
      <c r="S87" s="245"/>
      <c r="T87" s="177" t="str">
        <f t="shared" si="8"/>
        <v>Contrôle en exhaustif</v>
      </c>
      <c r="U87" s="245"/>
      <c r="V87" s="245"/>
      <c r="W87" s="245"/>
      <c r="X87" s="246"/>
      <c r="Y87" s="246"/>
      <c r="Z87" s="245"/>
      <c r="AA87" s="1"/>
    </row>
    <row r="88" spans="1:27" ht="18" customHeight="1" collapsed="1" x14ac:dyDescent="0.2">
      <c r="A88" s="254"/>
      <c r="B88" s="254"/>
      <c r="C88" s="224"/>
      <c r="D88" s="225"/>
      <c r="E88" s="226"/>
      <c r="F88" s="226"/>
      <c r="G88" s="226"/>
      <c r="H88" s="227"/>
      <c r="I88" s="228"/>
      <c r="J88" s="229"/>
      <c r="K88" s="229"/>
      <c r="L88" s="228"/>
      <c r="M88" s="230"/>
      <c r="N88" s="220"/>
      <c r="Q88" s="177" t="str">
        <f t="shared" si="7"/>
        <v>NON</v>
      </c>
      <c r="R88" s="177" t="str">
        <f t="shared" ca="1" si="9"/>
        <v>&lt;25 lignes donc pas d'échantillonnage</v>
      </c>
      <c r="S88" s="245"/>
      <c r="T88" s="177" t="str">
        <f t="shared" si="8"/>
        <v>Contrôle en exhaustif</v>
      </c>
      <c r="U88" s="245"/>
      <c r="V88" s="245"/>
      <c r="W88" s="245"/>
      <c r="X88" s="246"/>
      <c r="Y88" s="246"/>
      <c r="Z88" s="245"/>
      <c r="AA88" s="1"/>
    </row>
    <row r="89" spans="1:27" ht="18" customHeight="1" x14ac:dyDescent="0.2">
      <c r="A89" s="254"/>
      <c r="B89" s="254"/>
      <c r="C89" s="224"/>
      <c r="D89" s="225"/>
      <c r="E89" s="226"/>
      <c r="F89" s="226"/>
      <c r="G89" s="226"/>
      <c r="H89" s="227"/>
      <c r="I89" s="228"/>
      <c r="J89" s="229"/>
      <c r="K89" s="229"/>
      <c r="L89" s="228"/>
      <c r="M89" s="230"/>
      <c r="N89" s="220"/>
      <c r="Q89" s="177" t="str">
        <f t="shared" si="7"/>
        <v>NON</v>
      </c>
      <c r="R89" s="177" t="str">
        <f t="shared" ca="1" si="9"/>
        <v>&lt;25 lignes donc pas d'échantillonnage</v>
      </c>
      <c r="S89" s="245"/>
      <c r="T89" s="177" t="str">
        <f t="shared" si="8"/>
        <v>Contrôle en exhaustif</v>
      </c>
      <c r="U89" s="245"/>
      <c r="V89" s="245"/>
      <c r="W89" s="245"/>
      <c r="X89" s="246"/>
      <c r="Y89" s="246"/>
      <c r="Z89" s="245"/>
      <c r="AA89" s="1"/>
    </row>
    <row r="90" spans="1:27" ht="18" hidden="1" customHeight="1" outlineLevel="1" x14ac:dyDescent="0.2">
      <c r="A90" s="254"/>
      <c r="B90" s="254"/>
      <c r="C90" s="224"/>
      <c r="D90" s="225"/>
      <c r="E90" s="226"/>
      <c r="F90" s="226"/>
      <c r="G90" s="226"/>
      <c r="H90" s="227"/>
      <c r="I90" s="228"/>
      <c r="J90" s="229"/>
      <c r="K90" s="229"/>
      <c r="L90" s="228"/>
      <c r="M90" s="230"/>
      <c r="N90" s="220"/>
      <c r="Q90" s="177" t="str">
        <f t="shared" si="7"/>
        <v>NON</v>
      </c>
      <c r="R90" s="177" t="str">
        <f t="shared" ca="1" si="9"/>
        <v>&lt;25 lignes donc pas d'échantillonnage</v>
      </c>
      <c r="S90" s="245"/>
      <c r="T90" s="177" t="str">
        <f t="shared" si="8"/>
        <v>Contrôle en exhaustif</v>
      </c>
      <c r="U90" s="245"/>
      <c r="V90" s="245"/>
      <c r="W90" s="245"/>
      <c r="X90" s="246"/>
      <c r="Y90" s="246"/>
      <c r="Z90" s="245"/>
      <c r="AA90" s="1"/>
    </row>
    <row r="91" spans="1:27" ht="18" hidden="1" customHeight="1" outlineLevel="1" x14ac:dyDescent="0.2">
      <c r="A91" s="254"/>
      <c r="B91" s="254"/>
      <c r="C91" s="224"/>
      <c r="D91" s="225"/>
      <c r="E91" s="226"/>
      <c r="F91" s="226"/>
      <c r="G91" s="226"/>
      <c r="H91" s="227"/>
      <c r="I91" s="228"/>
      <c r="J91" s="229"/>
      <c r="K91" s="229"/>
      <c r="L91" s="228"/>
      <c r="M91" s="230"/>
      <c r="N91" s="220"/>
      <c r="Q91" s="177" t="str">
        <f t="shared" si="7"/>
        <v>NON</v>
      </c>
      <c r="R91" s="177" t="str">
        <f t="shared" ca="1" si="9"/>
        <v>&lt;25 lignes donc pas d'échantillonnage</v>
      </c>
      <c r="S91" s="245"/>
      <c r="T91" s="177" t="str">
        <f t="shared" si="8"/>
        <v>Contrôle en exhaustif</v>
      </c>
      <c r="U91" s="245"/>
      <c r="V91" s="245"/>
      <c r="W91" s="245"/>
      <c r="X91" s="246"/>
      <c r="Y91" s="246"/>
      <c r="Z91" s="245"/>
      <c r="AA91" s="1"/>
    </row>
    <row r="92" spans="1:27" ht="18" hidden="1" customHeight="1" outlineLevel="1" x14ac:dyDescent="0.2">
      <c r="A92" s="254"/>
      <c r="B92" s="254"/>
      <c r="C92" s="224"/>
      <c r="D92" s="225"/>
      <c r="E92" s="226"/>
      <c r="F92" s="226"/>
      <c r="G92" s="226"/>
      <c r="H92" s="227"/>
      <c r="I92" s="228"/>
      <c r="J92" s="229"/>
      <c r="K92" s="229"/>
      <c r="L92" s="228"/>
      <c r="M92" s="230"/>
      <c r="N92" s="220"/>
      <c r="Q92" s="177" t="str">
        <f t="shared" si="7"/>
        <v>NON</v>
      </c>
      <c r="R92" s="177" t="str">
        <f t="shared" ca="1" si="9"/>
        <v>&lt;25 lignes donc pas d'échantillonnage</v>
      </c>
      <c r="S92" s="245"/>
      <c r="T92" s="177" t="str">
        <f t="shared" si="8"/>
        <v>Contrôle en exhaustif</v>
      </c>
      <c r="U92" s="245"/>
      <c r="V92" s="245"/>
      <c r="W92" s="245"/>
      <c r="X92" s="246"/>
      <c r="Y92" s="246"/>
      <c r="Z92" s="245"/>
      <c r="AA92" s="1"/>
    </row>
    <row r="93" spans="1:27" ht="18" hidden="1" customHeight="1" outlineLevel="1" x14ac:dyDescent="0.2">
      <c r="A93" s="254"/>
      <c r="B93" s="254"/>
      <c r="C93" s="224"/>
      <c r="D93" s="225"/>
      <c r="E93" s="226"/>
      <c r="F93" s="226"/>
      <c r="G93" s="226"/>
      <c r="H93" s="227"/>
      <c r="I93" s="228"/>
      <c r="J93" s="229"/>
      <c r="K93" s="229"/>
      <c r="L93" s="228"/>
      <c r="M93" s="230"/>
      <c r="N93" s="220"/>
      <c r="Q93" s="177" t="str">
        <f t="shared" si="7"/>
        <v>NON</v>
      </c>
      <c r="R93" s="177" t="str">
        <f t="shared" ca="1" si="9"/>
        <v>&lt;25 lignes donc pas d'échantillonnage</v>
      </c>
      <c r="S93" s="245"/>
      <c r="T93" s="177" t="str">
        <f t="shared" si="8"/>
        <v>Contrôle en exhaustif</v>
      </c>
      <c r="U93" s="245"/>
      <c r="V93" s="245"/>
      <c r="W93" s="245"/>
      <c r="X93" s="246"/>
      <c r="Y93" s="246"/>
      <c r="Z93" s="245"/>
      <c r="AA93" s="1"/>
    </row>
    <row r="94" spans="1:27" ht="18" hidden="1" customHeight="1" outlineLevel="1" x14ac:dyDescent="0.2">
      <c r="A94" s="254"/>
      <c r="B94" s="254"/>
      <c r="C94" s="224"/>
      <c r="D94" s="225"/>
      <c r="E94" s="226"/>
      <c r="F94" s="226"/>
      <c r="G94" s="226"/>
      <c r="H94" s="227"/>
      <c r="I94" s="228"/>
      <c r="J94" s="229"/>
      <c r="K94" s="229"/>
      <c r="L94" s="228"/>
      <c r="M94" s="230"/>
      <c r="N94" s="220"/>
      <c r="Q94" s="177" t="str">
        <f t="shared" si="7"/>
        <v>NON</v>
      </c>
      <c r="R94" s="177" t="str">
        <f t="shared" ca="1" si="9"/>
        <v>&lt;25 lignes donc pas d'échantillonnage</v>
      </c>
      <c r="S94" s="245"/>
      <c r="T94" s="177" t="str">
        <f t="shared" si="8"/>
        <v>Contrôle en exhaustif</v>
      </c>
      <c r="U94" s="245"/>
      <c r="V94" s="245"/>
      <c r="W94" s="245"/>
      <c r="X94" s="246"/>
      <c r="Y94" s="246"/>
      <c r="Z94" s="245"/>
      <c r="AA94" s="1"/>
    </row>
    <row r="95" spans="1:27" ht="18" hidden="1" customHeight="1" outlineLevel="1" x14ac:dyDescent="0.2">
      <c r="A95" s="254"/>
      <c r="B95" s="254"/>
      <c r="C95" s="224"/>
      <c r="D95" s="225"/>
      <c r="E95" s="226"/>
      <c r="F95" s="226"/>
      <c r="G95" s="226"/>
      <c r="H95" s="227"/>
      <c r="I95" s="228"/>
      <c r="J95" s="229"/>
      <c r="K95" s="229"/>
      <c r="L95" s="228"/>
      <c r="M95" s="230"/>
      <c r="N95" s="220"/>
      <c r="Q95" s="177" t="str">
        <f t="shared" si="7"/>
        <v>NON</v>
      </c>
      <c r="R95" s="177" t="str">
        <f t="shared" ca="1" si="9"/>
        <v>&lt;25 lignes donc pas d'échantillonnage</v>
      </c>
      <c r="S95" s="245"/>
      <c r="T95" s="177" t="str">
        <f t="shared" si="8"/>
        <v>Contrôle en exhaustif</v>
      </c>
      <c r="U95" s="245"/>
      <c r="V95" s="245"/>
      <c r="W95" s="245"/>
      <c r="X95" s="246"/>
      <c r="Y95" s="246"/>
      <c r="Z95" s="245"/>
      <c r="AA95" s="1"/>
    </row>
    <row r="96" spans="1:27" ht="18" hidden="1" customHeight="1" outlineLevel="1" x14ac:dyDescent="0.2">
      <c r="A96" s="254"/>
      <c r="B96" s="254"/>
      <c r="C96" s="224"/>
      <c r="D96" s="225"/>
      <c r="E96" s="226"/>
      <c r="F96" s="226"/>
      <c r="G96" s="226"/>
      <c r="H96" s="227"/>
      <c r="I96" s="228"/>
      <c r="J96" s="229"/>
      <c r="K96" s="229"/>
      <c r="L96" s="228"/>
      <c r="M96" s="230"/>
      <c r="N96" s="220"/>
      <c r="Q96" s="177" t="str">
        <f t="shared" si="7"/>
        <v>NON</v>
      </c>
      <c r="R96" s="177" t="str">
        <f t="shared" ca="1" si="9"/>
        <v>&lt;25 lignes donc pas d'échantillonnage</v>
      </c>
      <c r="S96" s="245"/>
      <c r="T96" s="177" t="str">
        <f t="shared" si="8"/>
        <v>Contrôle en exhaustif</v>
      </c>
      <c r="U96" s="245"/>
      <c r="V96" s="245"/>
      <c r="W96" s="245"/>
      <c r="X96" s="246"/>
      <c r="Y96" s="246"/>
      <c r="Z96" s="245"/>
      <c r="AA96" s="1"/>
    </row>
    <row r="97" spans="1:27" ht="18" hidden="1" customHeight="1" outlineLevel="1" x14ac:dyDescent="0.2">
      <c r="A97" s="254"/>
      <c r="B97" s="254"/>
      <c r="C97" s="224"/>
      <c r="D97" s="225"/>
      <c r="E97" s="226"/>
      <c r="F97" s="226"/>
      <c r="G97" s="226"/>
      <c r="H97" s="227"/>
      <c r="I97" s="228"/>
      <c r="J97" s="229"/>
      <c r="K97" s="229"/>
      <c r="L97" s="228"/>
      <c r="M97" s="230"/>
      <c r="N97" s="220"/>
      <c r="Q97" s="177" t="str">
        <f t="shared" si="7"/>
        <v>NON</v>
      </c>
      <c r="R97" s="177" t="str">
        <f t="shared" ca="1" si="9"/>
        <v>&lt;25 lignes donc pas d'échantillonnage</v>
      </c>
      <c r="S97" s="245"/>
      <c r="T97" s="177" t="str">
        <f t="shared" si="8"/>
        <v>Contrôle en exhaustif</v>
      </c>
      <c r="U97" s="245"/>
      <c r="V97" s="245"/>
      <c r="W97" s="245"/>
      <c r="X97" s="246"/>
      <c r="Y97" s="246"/>
      <c r="Z97" s="245"/>
      <c r="AA97" s="1"/>
    </row>
    <row r="98" spans="1:27" ht="18" hidden="1" customHeight="1" outlineLevel="1" x14ac:dyDescent="0.2">
      <c r="A98" s="254"/>
      <c r="B98" s="254"/>
      <c r="C98" s="224"/>
      <c r="D98" s="225"/>
      <c r="E98" s="226"/>
      <c r="F98" s="226"/>
      <c r="G98" s="226"/>
      <c r="H98" s="227"/>
      <c r="I98" s="228"/>
      <c r="J98" s="229"/>
      <c r="K98" s="229"/>
      <c r="L98" s="228"/>
      <c r="M98" s="230"/>
      <c r="N98" s="220"/>
      <c r="Q98" s="177" t="str">
        <f t="shared" si="7"/>
        <v>NON</v>
      </c>
      <c r="R98" s="177" t="str">
        <f t="shared" ca="1" si="9"/>
        <v>&lt;25 lignes donc pas d'échantillonnage</v>
      </c>
      <c r="S98" s="245"/>
      <c r="T98" s="177" t="str">
        <f t="shared" si="8"/>
        <v>Contrôle en exhaustif</v>
      </c>
      <c r="U98" s="245"/>
      <c r="V98" s="245"/>
      <c r="W98" s="245"/>
      <c r="X98" s="246"/>
      <c r="Y98" s="246"/>
      <c r="Z98" s="245"/>
      <c r="AA98" s="1"/>
    </row>
    <row r="99" spans="1:27" ht="18" hidden="1" customHeight="1" outlineLevel="1" x14ac:dyDescent="0.2">
      <c r="A99" s="254"/>
      <c r="B99" s="254"/>
      <c r="C99" s="224"/>
      <c r="D99" s="225"/>
      <c r="E99" s="226"/>
      <c r="F99" s="226"/>
      <c r="G99" s="226"/>
      <c r="H99" s="227"/>
      <c r="I99" s="228"/>
      <c r="J99" s="229"/>
      <c r="K99" s="229"/>
      <c r="L99" s="228"/>
      <c r="M99" s="230"/>
      <c r="N99" s="220"/>
      <c r="Q99" s="177" t="str">
        <f t="shared" si="7"/>
        <v>NON</v>
      </c>
      <c r="R99" s="177" t="str">
        <f t="shared" ca="1" si="9"/>
        <v>&lt;25 lignes donc pas d'échantillonnage</v>
      </c>
      <c r="S99" s="245"/>
      <c r="T99" s="177" t="str">
        <f t="shared" si="8"/>
        <v>Contrôle en exhaustif</v>
      </c>
      <c r="U99" s="245"/>
      <c r="V99" s="245"/>
      <c r="W99" s="245"/>
      <c r="X99" s="246"/>
      <c r="Y99" s="246"/>
      <c r="Z99" s="245"/>
      <c r="AA99" s="1"/>
    </row>
    <row r="100" spans="1:27" ht="18" hidden="1" customHeight="1" outlineLevel="1" x14ac:dyDescent="0.2">
      <c r="A100" s="254"/>
      <c r="B100" s="254"/>
      <c r="C100" s="224"/>
      <c r="D100" s="225"/>
      <c r="E100" s="226"/>
      <c r="F100" s="226"/>
      <c r="G100" s="226"/>
      <c r="H100" s="227"/>
      <c r="I100" s="228"/>
      <c r="J100" s="229"/>
      <c r="K100" s="229"/>
      <c r="L100" s="228"/>
      <c r="M100" s="230"/>
      <c r="N100" s="220"/>
      <c r="Q100" s="177" t="str">
        <f t="shared" si="7"/>
        <v>NON</v>
      </c>
      <c r="R100" s="177" t="str">
        <f t="shared" ca="1" si="9"/>
        <v>&lt;25 lignes donc pas d'échantillonnage</v>
      </c>
      <c r="S100" s="245"/>
      <c r="T100" s="177" t="str">
        <f t="shared" si="8"/>
        <v>Contrôle en exhaustif</v>
      </c>
      <c r="U100" s="245"/>
      <c r="V100" s="245"/>
      <c r="W100" s="245"/>
      <c r="X100" s="246"/>
      <c r="Y100" s="246"/>
      <c r="Z100" s="245"/>
      <c r="AA100" s="1"/>
    </row>
    <row r="101" spans="1:27" ht="18" hidden="1" customHeight="1" outlineLevel="1" x14ac:dyDescent="0.2">
      <c r="A101" s="254"/>
      <c r="B101" s="254"/>
      <c r="C101" s="224"/>
      <c r="D101" s="225"/>
      <c r="E101" s="226"/>
      <c r="F101" s="226"/>
      <c r="G101" s="226"/>
      <c r="H101" s="227"/>
      <c r="I101" s="228"/>
      <c r="J101" s="229"/>
      <c r="K101" s="229"/>
      <c r="L101" s="228"/>
      <c r="M101" s="230"/>
      <c r="N101" s="220"/>
      <c r="Q101" s="177" t="str">
        <f t="shared" si="7"/>
        <v>NON</v>
      </c>
      <c r="R101" s="177" t="str">
        <f t="shared" ca="1" si="9"/>
        <v>&lt;25 lignes donc pas d'échantillonnage</v>
      </c>
      <c r="S101" s="245"/>
      <c r="T101" s="177" t="str">
        <f t="shared" si="8"/>
        <v>Contrôle en exhaustif</v>
      </c>
      <c r="U101" s="245"/>
      <c r="V101" s="245"/>
      <c r="W101" s="245"/>
      <c r="X101" s="246"/>
      <c r="Y101" s="246"/>
      <c r="Z101" s="245"/>
      <c r="AA101" s="1"/>
    </row>
    <row r="102" spans="1:27" ht="18" hidden="1" customHeight="1" outlineLevel="1" x14ac:dyDescent="0.2">
      <c r="A102" s="254"/>
      <c r="B102" s="254"/>
      <c r="C102" s="224"/>
      <c r="D102" s="225"/>
      <c r="E102" s="226"/>
      <c r="F102" s="226"/>
      <c r="G102" s="226"/>
      <c r="H102" s="227"/>
      <c r="I102" s="228"/>
      <c r="J102" s="229"/>
      <c r="K102" s="229"/>
      <c r="L102" s="228"/>
      <c r="M102" s="230"/>
      <c r="N102" s="220"/>
      <c r="Q102" s="177" t="str">
        <f t="shared" si="7"/>
        <v>NON</v>
      </c>
      <c r="R102" s="177" t="str">
        <f t="shared" ca="1" si="9"/>
        <v>&lt;25 lignes donc pas d'échantillonnage</v>
      </c>
      <c r="S102" s="245"/>
      <c r="T102" s="177" t="str">
        <f t="shared" si="8"/>
        <v>Contrôle en exhaustif</v>
      </c>
      <c r="U102" s="245"/>
      <c r="V102" s="245"/>
      <c r="W102" s="245"/>
      <c r="X102" s="246"/>
      <c r="Y102" s="246"/>
      <c r="Z102" s="245"/>
      <c r="AA102" s="1"/>
    </row>
    <row r="103" spans="1:27" ht="18" hidden="1" customHeight="1" outlineLevel="1" x14ac:dyDescent="0.2">
      <c r="A103" s="254"/>
      <c r="B103" s="254"/>
      <c r="C103" s="224"/>
      <c r="D103" s="225"/>
      <c r="E103" s="226"/>
      <c r="F103" s="226"/>
      <c r="G103" s="226"/>
      <c r="H103" s="227"/>
      <c r="I103" s="228"/>
      <c r="J103" s="229"/>
      <c r="K103" s="229"/>
      <c r="L103" s="228"/>
      <c r="M103" s="230"/>
      <c r="N103" s="220"/>
      <c r="Q103" s="177" t="str">
        <f t="shared" si="7"/>
        <v>NON</v>
      </c>
      <c r="R103" s="177" t="str">
        <f t="shared" ca="1" si="9"/>
        <v>&lt;25 lignes donc pas d'échantillonnage</v>
      </c>
      <c r="S103" s="245"/>
      <c r="T103" s="177" t="str">
        <f t="shared" si="8"/>
        <v>Contrôle en exhaustif</v>
      </c>
      <c r="U103" s="245"/>
      <c r="V103" s="245"/>
      <c r="W103" s="245"/>
      <c r="X103" s="246"/>
      <c r="Y103" s="246"/>
      <c r="Z103" s="245"/>
      <c r="AA103" s="1"/>
    </row>
    <row r="104" spans="1:27" ht="18" hidden="1" customHeight="1" outlineLevel="1" x14ac:dyDescent="0.2">
      <c r="A104" s="254"/>
      <c r="B104" s="254"/>
      <c r="C104" s="224"/>
      <c r="D104" s="225"/>
      <c r="E104" s="226"/>
      <c r="F104" s="226"/>
      <c r="G104" s="226"/>
      <c r="H104" s="227"/>
      <c r="I104" s="228"/>
      <c r="J104" s="229"/>
      <c r="K104" s="229"/>
      <c r="L104" s="228"/>
      <c r="M104" s="230"/>
      <c r="N104" s="220"/>
      <c r="Q104" s="177" t="str">
        <f t="shared" si="7"/>
        <v>NON</v>
      </c>
      <c r="R104" s="177" t="str">
        <f t="shared" ca="1" si="9"/>
        <v>&lt;25 lignes donc pas d'échantillonnage</v>
      </c>
      <c r="S104" s="245"/>
      <c r="T104" s="177" t="str">
        <f t="shared" si="8"/>
        <v>Contrôle en exhaustif</v>
      </c>
      <c r="U104" s="245"/>
      <c r="V104" s="245"/>
      <c r="W104" s="245"/>
      <c r="X104" s="246"/>
      <c r="Y104" s="246"/>
      <c r="Z104" s="245"/>
      <c r="AA104" s="1"/>
    </row>
    <row r="105" spans="1:27" ht="18" hidden="1" customHeight="1" outlineLevel="1" x14ac:dyDescent="0.2">
      <c r="A105" s="254"/>
      <c r="B105" s="254"/>
      <c r="C105" s="224"/>
      <c r="D105" s="225"/>
      <c r="E105" s="226"/>
      <c r="F105" s="226"/>
      <c r="G105" s="226"/>
      <c r="H105" s="227"/>
      <c r="I105" s="228"/>
      <c r="J105" s="229"/>
      <c r="K105" s="229"/>
      <c r="L105" s="228"/>
      <c r="M105" s="230"/>
      <c r="N105" s="220"/>
      <c r="Q105" s="177" t="str">
        <f t="shared" si="7"/>
        <v>NON</v>
      </c>
      <c r="R105" s="177" t="str">
        <f t="shared" ca="1" si="9"/>
        <v>&lt;25 lignes donc pas d'échantillonnage</v>
      </c>
      <c r="S105" s="245"/>
      <c r="T105" s="177" t="str">
        <f t="shared" si="8"/>
        <v>Contrôle en exhaustif</v>
      </c>
      <c r="U105" s="245"/>
      <c r="V105" s="245"/>
      <c r="W105" s="245"/>
      <c r="X105" s="246"/>
      <c r="Y105" s="246"/>
      <c r="Z105" s="245"/>
      <c r="AA105" s="1"/>
    </row>
    <row r="106" spans="1:27" ht="18" hidden="1" customHeight="1" outlineLevel="1" x14ac:dyDescent="0.2">
      <c r="A106" s="254"/>
      <c r="B106" s="254"/>
      <c r="C106" s="224"/>
      <c r="D106" s="225"/>
      <c r="E106" s="226"/>
      <c r="F106" s="226"/>
      <c r="G106" s="226"/>
      <c r="H106" s="227"/>
      <c r="I106" s="228"/>
      <c r="J106" s="229"/>
      <c r="K106" s="229"/>
      <c r="L106" s="228"/>
      <c r="M106" s="230"/>
      <c r="N106" s="220"/>
      <c r="Q106" s="177" t="str">
        <f t="shared" si="7"/>
        <v>NON</v>
      </c>
      <c r="R106" s="177" t="str">
        <f t="shared" ca="1" si="9"/>
        <v>&lt;25 lignes donc pas d'échantillonnage</v>
      </c>
      <c r="S106" s="245"/>
      <c r="T106" s="177" t="str">
        <f t="shared" si="8"/>
        <v>Contrôle en exhaustif</v>
      </c>
      <c r="U106" s="245"/>
      <c r="V106" s="245"/>
      <c r="W106" s="245"/>
      <c r="X106" s="246"/>
      <c r="Y106" s="246"/>
      <c r="Z106" s="245"/>
      <c r="AA106" s="1"/>
    </row>
    <row r="107" spans="1:27" ht="18" hidden="1" customHeight="1" outlineLevel="1" x14ac:dyDescent="0.2">
      <c r="A107" s="254"/>
      <c r="B107" s="254"/>
      <c r="C107" s="224"/>
      <c r="D107" s="225"/>
      <c r="E107" s="226"/>
      <c r="F107" s="226"/>
      <c r="G107" s="226"/>
      <c r="H107" s="227"/>
      <c r="I107" s="228"/>
      <c r="J107" s="229"/>
      <c r="K107" s="229"/>
      <c r="L107" s="228"/>
      <c r="M107" s="230"/>
      <c r="N107" s="220"/>
      <c r="Q107" s="177" t="str">
        <f t="shared" si="7"/>
        <v>NON</v>
      </c>
      <c r="R107" s="177" t="str">
        <f t="shared" ca="1" si="9"/>
        <v>&lt;25 lignes donc pas d'échantillonnage</v>
      </c>
      <c r="S107" s="245"/>
      <c r="T107" s="177" t="str">
        <f t="shared" si="8"/>
        <v>Contrôle en exhaustif</v>
      </c>
      <c r="U107" s="245"/>
      <c r="V107" s="245"/>
      <c r="W107" s="245"/>
      <c r="X107" s="246"/>
      <c r="Y107" s="246"/>
      <c r="Z107" s="245"/>
      <c r="AA107" s="1"/>
    </row>
    <row r="108" spans="1:27" ht="18" hidden="1" customHeight="1" outlineLevel="1" x14ac:dyDescent="0.2">
      <c r="A108" s="254"/>
      <c r="B108" s="254"/>
      <c r="C108" s="224"/>
      <c r="D108" s="225"/>
      <c r="E108" s="226"/>
      <c r="F108" s="226"/>
      <c r="G108" s="226"/>
      <c r="H108" s="227"/>
      <c r="I108" s="228"/>
      <c r="J108" s="229"/>
      <c r="K108" s="229"/>
      <c r="L108" s="228"/>
      <c r="M108" s="230"/>
      <c r="N108" s="220"/>
      <c r="Q108" s="177" t="str">
        <f t="shared" si="7"/>
        <v>NON</v>
      </c>
      <c r="R108" s="177" t="str">
        <f t="shared" ca="1" si="9"/>
        <v>&lt;25 lignes donc pas d'échantillonnage</v>
      </c>
      <c r="S108" s="245"/>
      <c r="T108" s="177" t="str">
        <f t="shared" si="8"/>
        <v>Contrôle en exhaustif</v>
      </c>
      <c r="U108" s="245"/>
      <c r="V108" s="245"/>
      <c r="W108" s="245"/>
      <c r="X108" s="246"/>
      <c r="Y108" s="246"/>
      <c r="Z108" s="245"/>
      <c r="AA108" s="1"/>
    </row>
    <row r="109" spans="1:27" ht="18" hidden="1" customHeight="1" outlineLevel="1" x14ac:dyDescent="0.2">
      <c r="A109" s="254"/>
      <c r="B109" s="254"/>
      <c r="C109" s="224"/>
      <c r="D109" s="225"/>
      <c r="E109" s="226"/>
      <c r="F109" s="226"/>
      <c r="G109" s="226"/>
      <c r="H109" s="227"/>
      <c r="I109" s="228"/>
      <c r="J109" s="229"/>
      <c r="K109" s="229"/>
      <c r="L109" s="228"/>
      <c r="M109" s="230"/>
      <c r="N109" s="220"/>
      <c r="Q109" s="177" t="str">
        <f t="shared" si="7"/>
        <v>NON</v>
      </c>
      <c r="R109" s="177" t="str">
        <f t="shared" ca="1" si="9"/>
        <v>&lt;25 lignes donc pas d'échantillonnage</v>
      </c>
      <c r="S109" s="245"/>
      <c r="T109" s="177" t="str">
        <f t="shared" si="8"/>
        <v>Contrôle en exhaustif</v>
      </c>
      <c r="U109" s="245"/>
      <c r="V109" s="245"/>
      <c r="W109" s="245"/>
      <c r="X109" s="246"/>
      <c r="Y109" s="246"/>
      <c r="Z109" s="245"/>
      <c r="AA109" s="1"/>
    </row>
    <row r="110" spans="1:27" ht="18" hidden="1" customHeight="1" outlineLevel="1" x14ac:dyDescent="0.2">
      <c r="A110" s="254"/>
      <c r="B110" s="254"/>
      <c r="C110" s="224"/>
      <c r="D110" s="225"/>
      <c r="E110" s="226"/>
      <c r="F110" s="226"/>
      <c r="G110" s="226"/>
      <c r="H110" s="227"/>
      <c r="I110" s="228"/>
      <c r="J110" s="229"/>
      <c r="K110" s="229"/>
      <c r="L110" s="228"/>
      <c r="M110" s="230"/>
      <c r="N110" s="220"/>
      <c r="Q110" s="177" t="str">
        <f t="shared" si="7"/>
        <v>NON</v>
      </c>
      <c r="R110" s="177" t="str">
        <f t="shared" ca="1" si="9"/>
        <v>&lt;25 lignes donc pas d'échantillonnage</v>
      </c>
      <c r="S110" s="245"/>
      <c r="T110" s="177" t="str">
        <f t="shared" si="8"/>
        <v>Contrôle en exhaustif</v>
      </c>
      <c r="U110" s="245"/>
      <c r="V110" s="245"/>
      <c r="W110" s="245"/>
      <c r="X110" s="246"/>
      <c r="Y110" s="246"/>
      <c r="Z110" s="245"/>
      <c r="AA110" s="1"/>
    </row>
    <row r="111" spans="1:27" ht="18" hidden="1" customHeight="1" outlineLevel="1" x14ac:dyDescent="0.2">
      <c r="A111" s="254"/>
      <c r="B111" s="254"/>
      <c r="C111" s="224"/>
      <c r="D111" s="225"/>
      <c r="E111" s="226"/>
      <c r="F111" s="226"/>
      <c r="G111" s="226"/>
      <c r="H111" s="227"/>
      <c r="I111" s="228"/>
      <c r="J111" s="229"/>
      <c r="K111" s="229"/>
      <c r="L111" s="228"/>
      <c r="M111" s="230"/>
      <c r="N111" s="220"/>
      <c r="Q111" s="177" t="str">
        <f t="shared" si="7"/>
        <v>NON</v>
      </c>
      <c r="R111" s="177" t="str">
        <f t="shared" ca="1" si="9"/>
        <v>&lt;25 lignes donc pas d'échantillonnage</v>
      </c>
      <c r="S111" s="245"/>
      <c r="T111" s="177" t="str">
        <f t="shared" si="8"/>
        <v>Contrôle en exhaustif</v>
      </c>
      <c r="U111" s="245"/>
      <c r="V111" s="245"/>
      <c r="W111" s="245"/>
      <c r="X111" s="246"/>
      <c r="Y111" s="246"/>
      <c r="Z111" s="245"/>
      <c r="AA111" s="1"/>
    </row>
    <row r="112" spans="1:27" ht="18" hidden="1" customHeight="1" outlineLevel="1" x14ac:dyDescent="0.2">
      <c r="A112" s="254"/>
      <c r="B112" s="254"/>
      <c r="C112" s="224"/>
      <c r="D112" s="225"/>
      <c r="E112" s="226"/>
      <c r="F112" s="226"/>
      <c r="G112" s="226"/>
      <c r="H112" s="227"/>
      <c r="I112" s="228"/>
      <c r="J112" s="229"/>
      <c r="K112" s="229"/>
      <c r="L112" s="228"/>
      <c r="M112" s="230"/>
      <c r="N112" s="220"/>
      <c r="Q112" s="177" t="str">
        <f t="shared" si="7"/>
        <v>NON</v>
      </c>
      <c r="R112" s="177" t="str">
        <f t="shared" ca="1" si="9"/>
        <v>&lt;25 lignes donc pas d'échantillonnage</v>
      </c>
      <c r="S112" s="245"/>
      <c r="T112" s="177" t="str">
        <f t="shared" si="8"/>
        <v>Contrôle en exhaustif</v>
      </c>
      <c r="U112" s="245"/>
      <c r="V112" s="245"/>
      <c r="W112" s="245"/>
      <c r="X112" s="246"/>
      <c r="Y112" s="246"/>
      <c r="Z112" s="245"/>
      <c r="AA112" s="1"/>
    </row>
    <row r="113" spans="1:27" ht="18" hidden="1" customHeight="1" outlineLevel="1" x14ac:dyDescent="0.2">
      <c r="A113" s="254"/>
      <c r="B113" s="254"/>
      <c r="C113" s="224"/>
      <c r="D113" s="225"/>
      <c r="E113" s="226"/>
      <c r="F113" s="226"/>
      <c r="G113" s="226"/>
      <c r="H113" s="227"/>
      <c r="I113" s="228"/>
      <c r="J113" s="229"/>
      <c r="K113" s="229"/>
      <c r="L113" s="228"/>
      <c r="M113" s="230"/>
      <c r="N113" s="220"/>
      <c r="Q113" s="177" t="str">
        <f t="shared" si="7"/>
        <v>NON</v>
      </c>
      <c r="R113" s="177" t="str">
        <f t="shared" ca="1" si="9"/>
        <v>&lt;25 lignes donc pas d'échantillonnage</v>
      </c>
      <c r="S113" s="245"/>
      <c r="T113" s="177" t="str">
        <f t="shared" si="8"/>
        <v>Contrôle en exhaustif</v>
      </c>
      <c r="U113" s="245"/>
      <c r="V113" s="245"/>
      <c r="W113" s="245"/>
      <c r="X113" s="246"/>
      <c r="Y113" s="246"/>
      <c r="Z113" s="245"/>
      <c r="AA113" s="1"/>
    </row>
    <row r="114" spans="1:27" ht="18" hidden="1" customHeight="1" outlineLevel="1" x14ac:dyDescent="0.2">
      <c r="A114" s="254"/>
      <c r="B114" s="254"/>
      <c r="C114" s="224"/>
      <c r="D114" s="225"/>
      <c r="E114" s="226"/>
      <c r="F114" s="226"/>
      <c r="G114" s="226"/>
      <c r="H114" s="227"/>
      <c r="I114" s="228"/>
      <c r="J114" s="229"/>
      <c r="K114" s="229"/>
      <c r="L114" s="228"/>
      <c r="M114" s="230"/>
      <c r="N114" s="220"/>
      <c r="Q114" s="177" t="str">
        <f t="shared" si="7"/>
        <v>NON</v>
      </c>
      <c r="R114" s="177" t="str">
        <f t="shared" ca="1" si="9"/>
        <v>&lt;25 lignes donc pas d'échantillonnage</v>
      </c>
      <c r="S114" s="245"/>
      <c r="T114" s="177" t="str">
        <f t="shared" si="8"/>
        <v>Contrôle en exhaustif</v>
      </c>
      <c r="U114" s="245"/>
      <c r="V114" s="245"/>
      <c r="W114" s="245"/>
      <c r="X114" s="246"/>
      <c r="Y114" s="246"/>
      <c r="Z114" s="245"/>
      <c r="AA114" s="1"/>
    </row>
    <row r="115" spans="1:27" ht="18" hidden="1" customHeight="1" outlineLevel="1" x14ac:dyDescent="0.2">
      <c r="A115" s="254"/>
      <c r="B115" s="254"/>
      <c r="C115" s="224"/>
      <c r="D115" s="225"/>
      <c r="E115" s="226"/>
      <c r="F115" s="226"/>
      <c r="G115" s="226"/>
      <c r="H115" s="227"/>
      <c r="I115" s="228"/>
      <c r="J115" s="229"/>
      <c r="K115" s="229"/>
      <c r="L115" s="228"/>
      <c r="M115" s="230"/>
      <c r="N115" s="220"/>
      <c r="Q115" s="177" t="str">
        <f t="shared" si="7"/>
        <v>NON</v>
      </c>
      <c r="R115" s="177" t="str">
        <f t="shared" ca="1" si="9"/>
        <v>&lt;25 lignes donc pas d'échantillonnage</v>
      </c>
      <c r="S115" s="245"/>
      <c r="T115" s="177" t="str">
        <f t="shared" si="8"/>
        <v>Contrôle en exhaustif</v>
      </c>
      <c r="U115" s="245"/>
      <c r="V115" s="245"/>
      <c r="W115" s="245"/>
      <c r="X115" s="246"/>
      <c r="Y115" s="246"/>
      <c r="Z115" s="245"/>
      <c r="AA115" s="1"/>
    </row>
    <row r="116" spans="1:27" ht="18" hidden="1" customHeight="1" outlineLevel="1" x14ac:dyDescent="0.2">
      <c r="A116" s="254"/>
      <c r="B116" s="254"/>
      <c r="C116" s="224"/>
      <c r="D116" s="225"/>
      <c r="E116" s="226"/>
      <c r="F116" s="226"/>
      <c r="G116" s="226"/>
      <c r="H116" s="227"/>
      <c r="I116" s="228"/>
      <c r="J116" s="229"/>
      <c r="K116" s="229"/>
      <c r="L116" s="228"/>
      <c r="M116" s="230"/>
      <c r="N116" s="220"/>
      <c r="Q116" s="177" t="str">
        <f t="shared" si="7"/>
        <v>NON</v>
      </c>
      <c r="R116" s="177" t="str">
        <f t="shared" ca="1" si="9"/>
        <v>&lt;25 lignes donc pas d'échantillonnage</v>
      </c>
      <c r="S116" s="245"/>
      <c r="T116" s="177" t="str">
        <f t="shared" si="8"/>
        <v>Contrôle en exhaustif</v>
      </c>
      <c r="U116" s="245"/>
      <c r="V116" s="245"/>
      <c r="W116" s="245"/>
      <c r="X116" s="246"/>
      <c r="Y116" s="246"/>
      <c r="Z116" s="245"/>
      <c r="AA116" s="1"/>
    </row>
    <row r="117" spans="1:27" ht="18" hidden="1" customHeight="1" outlineLevel="1" x14ac:dyDescent="0.2">
      <c r="A117" s="254"/>
      <c r="B117" s="254"/>
      <c r="C117" s="224"/>
      <c r="D117" s="225"/>
      <c r="E117" s="226"/>
      <c r="F117" s="226"/>
      <c r="G117" s="226"/>
      <c r="H117" s="227"/>
      <c r="I117" s="228"/>
      <c r="J117" s="229"/>
      <c r="K117" s="229"/>
      <c r="L117" s="228"/>
      <c r="M117" s="230"/>
      <c r="N117" s="220"/>
      <c r="Q117" s="177" t="str">
        <f t="shared" si="7"/>
        <v>NON</v>
      </c>
      <c r="R117" s="177" t="str">
        <f t="shared" ca="1" si="9"/>
        <v>&lt;25 lignes donc pas d'échantillonnage</v>
      </c>
      <c r="S117" s="245"/>
      <c r="T117" s="177" t="str">
        <f t="shared" si="8"/>
        <v>Contrôle en exhaustif</v>
      </c>
      <c r="U117" s="245"/>
      <c r="V117" s="245"/>
      <c r="W117" s="245"/>
      <c r="X117" s="246"/>
      <c r="Y117" s="246"/>
      <c r="Z117" s="245"/>
      <c r="AA117" s="1"/>
    </row>
    <row r="118" spans="1:27" ht="18" hidden="1" customHeight="1" outlineLevel="1" x14ac:dyDescent="0.2">
      <c r="A118" s="254"/>
      <c r="B118" s="254"/>
      <c r="C118" s="224"/>
      <c r="D118" s="225"/>
      <c r="E118" s="226"/>
      <c r="F118" s="226"/>
      <c r="G118" s="226"/>
      <c r="H118" s="227"/>
      <c r="I118" s="228"/>
      <c r="J118" s="229"/>
      <c r="K118" s="229"/>
      <c r="L118" s="228"/>
      <c r="M118" s="230"/>
      <c r="N118" s="220"/>
      <c r="Q118" s="177" t="str">
        <f t="shared" si="7"/>
        <v>NON</v>
      </c>
      <c r="R118" s="177" t="str">
        <f t="shared" ca="1" si="9"/>
        <v>&lt;25 lignes donc pas d'échantillonnage</v>
      </c>
      <c r="S118" s="245"/>
      <c r="T118" s="177" t="str">
        <f t="shared" si="8"/>
        <v>Contrôle en exhaustif</v>
      </c>
      <c r="U118" s="245"/>
      <c r="V118" s="245"/>
      <c r="W118" s="245"/>
      <c r="X118" s="246"/>
      <c r="Y118" s="246"/>
      <c r="Z118" s="245"/>
      <c r="AA118" s="1"/>
    </row>
    <row r="119" spans="1:27" ht="18" hidden="1" customHeight="1" outlineLevel="1" x14ac:dyDescent="0.2">
      <c r="A119" s="254"/>
      <c r="B119" s="254"/>
      <c r="C119" s="224"/>
      <c r="D119" s="225"/>
      <c r="E119" s="226"/>
      <c r="F119" s="226"/>
      <c r="G119" s="226"/>
      <c r="H119" s="227"/>
      <c r="I119" s="228"/>
      <c r="J119" s="229"/>
      <c r="K119" s="229"/>
      <c r="L119" s="228"/>
      <c r="M119" s="230"/>
      <c r="N119" s="220"/>
      <c r="Q119" s="177" t="str">
        <f t="shared" si="7"/>
        <v>NON</v>
      </c>
      <c r="R119" s="177" t="str">
        <f t="shared" ca="1" si="9"/>
        <v>&lt;25 lignes donc pas d'échantillonnage</v>
      </c>
      <c r="S119" s="245"/>
      <c r="T119" s="177" t="str">
        <f t="shared" si="8"/>
        <v>Contrôle en exhaustif</v>
      </c>
      <c r="U119" s="245"/>
      <c r="V119" s="245"/>
      <c r="W119" s="245"/>
      <c r="X119" s="246"/>
      <c r="Y119" s="246"/>
      <c r="Z119" s="245"/>
      <c r="AA119" s="1"/>
    </row>
    <row r="120" spans="1:27" ht="18" hidden="1" customHeight="1" outlineLevel="1" x14ac:dyDescent="0.2">
      <c r="A120" s="254"/>
      <c r="B120" s="254"/>
      <c r="C120" s="224"/>
      <c r="D120" s="225"/>
      <c r="E120" s="226"/>
      <c r="F120" s="226"/>
      <c r="G120" s="226"/>
      <c r="H120" s="227"/>
      <c r="I120" s="228"/>
      <c r="J120" s="229"/>
      <c r="K120" s="229"/>
      <c r="L120" s="228"/>
      <c r="M120" s="230"/>
      <c r="N120" s="220"/>
      <c r="Q120" s="177" t="str">
        <f t="shared" si="7"/>
        <v>NON</v>
      </c>
      <c r="R120" s="177" t="str">
        <f t="shared" ca="1" si="9"/>
        <v>&lt;25 lignes donc pas d'échantillonnage</v>
      </c>
      <c r="S120" s="245"/>
      <c r="T120" s="177" t="str">
        <f t="shared" si="8"/>
        <v>Contrôle en exhaustif</v>
      </c>
      <c r="U120" s="245"/>
      <c r="V120" s="245"/>
      <c r="W120" s="245"/>
      <c r="X120" s="246"/>
      <c r="Y120" s="246"/>
      <c r="Z120" s="245"/>
      <c r="AA120" s="1"/>
    </row>
    <row r="121" spans="1:27" ht="18" hidden="1" customHeight="1" outlineLevel="1" x14ac:dyDescent="0.2">
      <c r="A121" s="254"/>
      <c r="B121" s="254"/>
      <c r="C121" s="224"/>
      <c r="D121" s="225"/>
      <c r="E121" s="226"/>
      <c r="F121" s="226"/>
      <c r="G121" s="226"/>
      <c r="H121" s="227"/>
      <c r="I121" s="228"/>
      <c r="J121" s="229"/>
      <c r="K121" s="229"/>
      <c r="L121" s="228"/>
      <c r="M121" s="230"/>
      <c r="N121" s="220"/>
      <c r="Q121" s="177" t="str">
        <f t="shared" si="7"/>
        <v>NON</v>
      </c>
      <c r="R121" s="177" t="str">
        <f t="shared" ca="1" si="9"/>
        <v>&lt;25 lignes donc pas d'échantillonnage</v>
      </c>
      <c r="S121" s="245"/>
      <c r="T121" s="177" t="str">
        <f t="shared" si="8"/>
        <v>Contrôle en exhaustif</v>
      </c>
      <c r="U121" s="245"/>
      <c r="V121" s="245"/>
      <c r="W121" s="245"/>
      <c r="X121" s="246"/>
      <c r="Y121" s="246"/>
      <c r="Z121" s="245"/>
      <c r="AA121" s="1"/>
    </row>
    <row r="122" spans="1:27" ht="18" hidden="1" customHeight="1" outlineLevel="1" x14ac:dyDescent="0.2">
      <c r="A122" s="254"/>
      <c r="B122" s="254"/>
      <c r="C122" s="224"/>
      <c r="D122" s="225"/>
      <c r="E122" s="226"/>
      <c r="F122" s="226"/>
      <c r="G122" s="226"/>
      <c r="H122" s="227"/>
      <c r="I122" s="228"/>
      <c r="J122" s="229"/>
      <c r="K122" s="229"/>
      <c r="L122" s="228"/>
      <c r="M122" s="230"/>
      <c r="N122" s="220"/>
      <c r="Q122" s="177" t="str">
        <f t="shared" si="7"/>
        <v>NON</v>
      </c>
      <c r="R122" s="177" t="str">
        <f t="shared" ca="1" si="9"/>
        <v>&lt;25 lignes donc pas d'échantillonnage</v>
      </c>
      <c r="S122" s="245"/>
      <c r="T122" s="177" t="str">
        <f t="shared" si="8"/>
        <v>Contrôle en exhaustif</v>
      </c>
      <c r="U122" s="245"/>
      <c r="V122" s="245"/>
      <c r="W122" s="245"/>
      <c r="X122" s="246"/>
      <c r="Y122" s="246"/>
      <c r="Z122" s="245"/>
      <c r="AA122" s="1"/>
    </row>
    <row r="123" spans="1:27" ht="18" hidden="1" customHeight="1" outlineLevel="1" x14ac:dyDescent="0.2">
      <c r="A123" s="254"/>
      <c r="B123" s="254"/>
      <c r="C123" s="224"/>
      <c r="D123" s="225"/>
      <c r="E123" s="226"/>
      <c r="F123" s="226"/>
      <c r="G123" s="226"/>
      <c r="H123" s="227"/>
      <c r="I123" s="228"/>
      <c r="J123" s="229"/>
      <c r="K123" s="229"/>
      <c r="L123" s="228"/>
      <c r="M123" s="230"/>
      <c r="N123" s="220"/>
      <c r="Q123" s="177" t="str">
        <f t="shared" si="7"/>
        <v>NON</v>
      </c>
      <c r="R123" s="177" t="str">
        <f t="shared" ca="1" si="9"/>
        <v>&lt;25 lignes donc pas d'échantillonnage</v>
      </c>
      <c r="S123" s="245"/>
      <c r="T123" s="177" t="str">
        <f t="shared" si="8"/>
        <v>Contrôle en exhaustif</v>
      </c>
      <c r="U123" s="245"/>
      <c r="V123" s="245"/>
      <c r="W123" s="245"/>
      <c r="X123" s="246"/>
      <c r="Y123" s="246"/>
      <c r="Z123" s="245"/>
      <c r="AA123" s="1"/>
    </row>
    <row r="124" spans="1:27" ht="18" hidden="1" customHeight="1" outlineLevel="1" x14ac:dyDescent="0.2">
      <c r="A124" s="254"/>
      <c r="B124" s="254"/>
      <c r="C124" s="224"/>
      <c r="D124" s="225"/>
      <c r="E124" s="226"/>
      <c r="F124" s="226"/>
      <c r="G124" s="226"/>
      <c r="H124" s="227"/>
      <c r="I124" s="228"/>
      <c r="J124" s="229"/>
      <c r="K124" s="229"/>
      <c r="L124" s="228"/>
      <c r="M124" s="230"/>
      <c r="N124" s="220"/>
      <c r="Q124" s="177" t="str">
        <f t="shared" si="7"/>
        <v>NON</v>
      </c>
      <c r="R124" s="177" t="str">
        <f t="shared" ca="1" si="9"/>
        <v>&lt;25 lignes donc pas d'échantillonnage</v>
      </c>
      <c r="S124" s="245"/>
      <c r="T124" s="177" t="str">
        <f t="shared" si="8"/>
        <v>Contrôle en exhaustif</v>
      </c>
      <c r="U124" s="245"/>
      <c r="V124" s="245"/>
      <c r="W124" s="245"/>
      <c r="X124" s="246"/>
      <c r="Y124" s="246"/>
      <c r="Z124" s="245"/>
      <c r="AA124" s="1"/>
    </row>
    <row r="125" spans="1:27" ht="18" hidden="1" customHeight="1" outlineLevel="1" x14ac:dyDescent="0.2">
      <c r="A125" s="254"/>
      <c r="B125" s="254"/>
      <c r="C125" s="224"/>
      <c r="D125" s="225"/>
      <c r="E125" s="226"/>
      <c r="F125" s="226"/>
      <c r="G125" s="226"/>
      <c r="H125" s="227"/>
      <c r="I125" s="228"/>
      <c r="J125" s="229"/>
      <c r="K125" s="229"/>
      <c r="L125" s="228"/>
      <c r="M125" s="230"/>
      <c r="N125" s="220"/>
      <c r="Q125" s="177" t="str">
        <f t="shared" si="7"/>
        <v>NON</v>
      </c>
      <c r="R125" s="177" t="str">
        <f t="shared" ca="1" si="9"/>
        <v>&lt;25 lignes donc pas d'échantillonnage</v>
      </c>
      <c r="S125" s="245"/>
      <c r="T125" s="177" t="str">
        <f t="shared" si="8"/>
        <v>Contrôle en exhaustif</v>
      </c>
      <c r="U125" s="245"/>
      <c r="V125" s="245"/>
      <c r="W125" s="245"/>
      <c r="X125" s="246"/>
      <c r="Y125" s="246"/>
      <c r="Z125" s="245"/>
      <c r="AA125" s="1"/>
    </row>
    <row r="126" spans="1:27" ht="18" customHeight="1" collapsed="1" x14ac:dyDescent="0.2">
      <c r="A126" s="254"/>
      <c r="B126" s="254"/>
      <c r="C126" s="224"/>
      <c r="D126" s="225"/>
      <c r="E126" s="226"/>
      <c r="F126" s="226"/>
      <c r="G126" s="226"/>
      <c r="H126" s="227"/>
      <c r="I126" s="228"/>
      <c r="J126" s="229"/>
      <c r="K126" s="229"/>
      <c r="L126" s="228"/>
      <c r="M126" s="230"/>
      <c r="N126" s="220"/>
      <c r="Q126" s="177" t="str">
        <f t="shared" si="7"/>
        <v>NON</v>
      </c>
      <c r="R126" s="177" t="str">
        <f t="shared" ca="1" si="9"/>
        <v>&lt;25 lignes donc pas d'échantillonnage</v>
      </c>
      <c r="S126" s="245"/>
      <c r="T126" s="177" t="str">
        <f t="shared" si="8"/>
        <v>Contrôle en exhaustif</v>
      </c>
      <c r="U126" s="245"/>
      <c r="V126" s="245"/>
      <c r="W126" s="245"/>
      <c r="X126" s="246"/>
      <c r="Y126" s="246"/>
      <c r="Z126" s="245"/>
      <c r="AA126" s="1"/>
    </row>
    <row r="127" spans="1:27" ht="18" customHeight="1" x14ac:dyDescent="0.2">
      <c r="A127" s="254"/>
      <c r="B127" s="254"/>
      <c r="C127" s="224"/>
      <c r="D127" s="225"/>
      <c r="E127" s="226"/>
      <c r="F127" s="226"/>
      <c r="G127" s="226"/>
      <c r="H127" s="227"/>
      <c r="I127" s="228"/>
      <c r="J127" s="229"/>
      <c r="K127" s="229"/>
      <c r="L127" s="228"/>
      <c r="M127" s="230"/>
      <c r="N127" s="220"/>
      <c r="Q127" s="177" t="str">
        <f t="shared" si="7"/>
        <v>NON</v>
      </c>
      <c r="R127" s="177" t="str">
        <f t="shared" ca="1" si="9"/>
        <v>&lt;25 lignes donc pas d'échantillonnage</v>
      </c>
      <c r="S127" s="245"/>
      <c r="T127" s="177" t="str">
        <f t="shared" si="8"/>
        <v>Contrôle en exhaustif</v>
      </c>
      <c r="U127" s="245"/>
      <c r="V127" s="245"/>
      <c r="W127" s="245"/>
      <c r="X127" s="246"/>
      <c r="Y127" s="246"/>
      <c r="Z127" s="245"/>
      <c r="AA127" s="1"/>
    </row>
    <row r="128" spans="1:27" ht="18" customHeight="1" x14ac:dyDescent="0.2">
      <c r="A128" s="254"/>
      <c r="B128" s="254"/>
      <c r="C128" s="224"/>
      <c r="D128" s="225"/>
      <c r="E128" s="226"/>
      <c r="F128" s="226"/>
      <c r="G128" s="226"/>
      <c r="H128" s="227"/>
      <c r="I128" s="228"/>
      <c r="J128" s="229"/>
      <c r="K128" s="229"/>
      <c r="L128" s="228"/>
      <c r="M128" s="230"/>
      <c r="N128" s="220"/>
      <c r="Q128" s="177" t="str">
        <f t="shared" si="7"/>
        <v>NON</v>
      </c>
      <c r="R128" s="177" t="str">
        <f t="shared" ca="1" si="9"/>
        <v>&lt;25 lignes donc pas d'échantillonnage</v>
      </c>
      <c r="S128" s="245"/>
      <c r="T128" s="177" t="str">
        <f t="shared" si="8"/>
        <v>Contrôle en exhaustif</v>
      </c>
      <c r="U128" s="245"/>
      <c r="V128" s="245"/>
      <c r="W128" s="245"/>
      <c r="X128" s="246"/>
      <c r="Y128" s="246"/>
      <c r="Z128" s="245"/>
      <c r="AA128" s="1"/>
    </row>
    <row r="129" spans="1:27" ht="18" customHeight="1" x14ac:dyDescent="0.2">
      <c r="A129" s="254"/>
      <c r="B129" s="254"/>
      <c r="C129" s="224"/>
      <c r="D129" s="225"/>
      <c r="E129" s="226"/>
      <c r="F129" s="226"/>
      <c r="G129" s="226"/>
      <c r="H129" s="227"/>
      <c r="I129" s="228"/>
      <c r="J129" s="229"/>
      <c r="K129" s="229"/>
      <c r="L129" s="228"/>
      <c r="M129" s="230"/>
      <c r="N129" s="220"/>
      <c r="Q129" s="177" t="str">
        <f t="shared" si="7"/>
        <v>NON</v>
      </c>
      <c r="R129" s="177" t="str">
        <f t="shared" ca="1" si="9"/>
        <v>&lt;25 lignes donc pas d'échantillonnage</v>
      </c>
      <c r="S129" s="245"/>
      <c r="T129" s="177" t="str">
        <f t="shared" si="8"/>
        <v>Contrôle en exhaustif</v>
      </c>
      <c r="U129" s="245"/>
      <c r="V129" s="245"/>
      <c r="W129" s="245"/>
      <c r="X129" s="246"/>
      <c r="Y129" s="246"/>
      <c r="Z129" s="245"/>
      <c r="AA129" s="1"/>
    </row>
    <row r="130" spans="1:27" ht="18" customHeight="1" x14ac:dyDescent="0.2">
      <c r="A130" s="254"/>
      <c r="B130" s="254"/>
      <c r="C130" s="224"/>
      <c r="D130" s="225"/>
      <c r="E130" s="226"/>
      <c r="F130" s="226"/>
      <c r="G130" s="226"/>
      <c r="H130" s="227"/>
      <c r="I130" s="228"/>
      <c r="J130" s="229"/>
      <c r="K130" s="229"/>
      <c r="L130" s="228"/>
      <c r="M130" s="230"/>
      <c r="N130" s="220"/>
      <c r="Q130" s="177" t="str">
        <f t="shared" si="7"/>
        <v>NON</v>
      </c>
      <c r="R130" s="177" t="str">
        <f t="shared" ca="1" si="9"/>
        <v>&lt;25 lignes donc pas d'échantillonnage</v>
      </c>
      <c r="S130" s="245"/>
      <c r="T130" s="177" t="str">
        <f t="shared" si="8"/>
        <v>Contrôle en exhaustif</v>
      </c>
      <c r="U130" s="245"/>
      <c r="V130" s="245"/>
      <c r="W130" s="245"/>
      <c r="X130" s="246"/>
      <c r="Y130" s="246"/>
      <c r="Z130" s="245"/>
      <c r="AA130" s="1"/>
    </row>
    <row r="131" spans="1:27" ht="18" customHeight="1" x14ac:dyDescent="0.2">
      <c r="A131" s="254"/>
      <c r="B131" s="254"/>
      <c r="C131" s="224"/>
      <c r="D131" s="225"/>
      <c r="E131" s="226"/>
      <c r="F131" s="226"/>
      <c r="G131" s="226"/>
      <c r="H131" s="227"/>
      <c r="I131" s="228"/>
      <c r="J131" s="229"/>
      <c r="K131" s="229"/>
      <c r="L131" s="228"/>
      <c r="M131" s="230"/>
      <c r="N131" s="220"/>
      <c r="Q131" s="177" t="str">
        <f t="shared" si="7"/>
        <v>NON</v>
      </c>
      <c r="R131" s="177" t="str">
        <f t="shared" ca="1" si="9"/>
        <v>&lt;25 lignes donc pas d'échantillonnage</v>
      </c>
      <c r="S131" s="245"/>
      <c r="T131" s="177" t="str">
        <f t="shared" si="8"/>
        <v>Contrôle en exhaustif</v>
      </c>
      <c r="U131" s="245"/>
      <c r="V131" s="245"/>
      <c r="W131" s="245"/>
      <c r="X131" s="246"/>
      <c r="Y131" s="246"/>
      <c r="Z131" s="245"/>
      <c r="AA131" s="1"/>
    </row>
    <row r="132" spans="1:27" ht="18" customHeight="1" x14ac:dyDescent="0.2">
      <c r="A132" s="254"/>
      <c r="B132" s="254"/>
      <c r="C132" s="224"/>
      <c r="D132" s="225"/>
      <c r="E132" s="226"/>
      <c r="F132" s="226"/>
      <c r="G132" s="226"/>
      <c r="H132" s="227"/>
      <c r="I132" s="228"/>
      <c r="J132" s="229"/>
      <c r="K132" s="229"/>
      <c r="L132" s="228"/>
      <c r="M132" s="230"/>
      <c r="N132" s="220"/>
      <c r="Q132" s="177" t="str">
        <f t="shared" si="7"/>
        <v>NON</v>
      </c>
      <c r="R132" s="177" t="str">
        <f t="shared" ca="1" si="9"/>
        <v>&lt;25 lignes donc pas d'échantillonnage</v>
      </c>
      <c r="S132" s="245"/>
      <c r="T132" s="177" t="str">
        <f t="shared" si="8"/>
        <v>Contrôle en exhaustif</v>
      </c>
      <c r="U132" s="245"/>
      <c r="V132" s="245"/>
      <c r="W132" s="245"/>
      <c r="X132" s="246"/>
      <c r="Y132" s="246"/>
      <c r="Z132" s="245"/>
      <c r="AA132" s="1"/>
    </row>
    <row r="133" spans="1:27" ht="18" customHeight="1" x14ac:dyDescent="0.2">
      <c r="A133" s="254"/>
      <c r="B133" s="254"/>
      <c r="C133" s="224"/>
      <c r="D133" s="225"/>
      <c r="E133" s="226"/>
      <c r="F133" s="226"/>
      <c r="G133" s="226"/>
      <c r="H133" s="227"/>
      <c r="I133" s="228"/>
      <c r="J133" s="229"/>
      <c r="K133" s="229"/>
      <c r="L133" s="228"/>
      <c r="M133" s="230"/>
      <c r="N133" s="220"/>
      <c r="Q133" s="177" t="str">
        <f t="shared" si="7"/>
        <v>NON</v>
      </c>
      <c r="R133" s="177" t="str">
        <f t="shared" ca="1" si="9"/>
        <v>&lt;25 lignes donc pas d'échantillonnage</v>
      </c>
      <c r="S133" s="245"/>
      <c r="T133" s="177" t="str">
        <f t="shared" si="8"/>
        <v>Contrôle en exhaustif</v>
      </c>
      <c r="U133" s="245"/>
      <c r="V133" s="245"/>
      <c r="W133" s="245"/>
      <c r="X133" s="246"/>
      <c r="Y133" s="246"/>
      <c r="Z133" s="245"/>
      <c r="AA133" s="1"/>
    </row>
    <row r="134" spans="1:27" ht="18" customHeight="1" x14ac:dyDescent="0.2">
      <c r="A134" s="254"/>
      <c r="B134" s="254"/>
      <c r="C134" s="224"/>
      <c r="D134" s="225"/>
      <c r="E134" s="226"/>
      <c r="F134" s="226"/>
      <c r="G134" s="226"/>
      <c r="H134" s="227"/>
      <c r="I134" s="228"/>
      <c r="J134" s="229"/>
      <c r="K134" s="229"/>
      <c r="L134" s="228"/>
      <c r="M134" s="230"/>
      <c r="N134" s="220"/>
      <c r="Q134" s="177" t="str">
        <f t="shared" si="7"/>
        <v>NON</v>
      </c>
      <c r="R134" s="177" t="str">
        <f t="shared" ca="1" si="9"/>
        <v>&lt;25 lignes donc pas d'échantillonnage</v>
      </c>
      <c r="S134" s="245"/>
      <c r="T134" s="177" t="str">
        <f t="shared" si="8"/>
        <v>Contrôle en exhaustif</v>
      </c>
      <c r="U134" s="245"/>
      <c r="V134" s="245"/>
      <c r="W134" s="245"/>
      <c r="X134" s="246"/>
      <c r="Y134" s="246"/>
      <c r="Z134" s="245"/>
      <c r="AA134" s="1"/>
    </row>
    <row r="135" spans="1:27" ht="18" hidden="1" customHeight="1" outlineLevel="1" x14ac:dyDescent="0.2">
      <c r="A135" s="254"/>
      <c r="B135" s="254"/>
      <c r="C135" s="224"/>
      <c r="D135" s="225"/>
      <c r="E135" s="226"/>
      <c r="F135" s="226"/>
      <c r="G135" s="226"/>
      <c r="H135" s="227"/>
      <c r="I135" s="228"/>
      <c r="J135" s="229"/>
      <c r="K135" s="229"/>
      <c r="L135" s="228"/>
      <c r="M135" s="230"/>
      <c r="N135" s="220"/>
      <c r="Q135" s="177" t="str">
        <f t="shared" si="7"/>
        <v>NON</v>
      </c>
      <c r="R135" s="177" t="str">
        <f t="shared" ca="1" si="9"/>
        <v>&lt;25 lignes donc pas d'échantillonnage</v>
      </c>
      <c r="S135" s="245"/>
      <c r="T135" s="177" t="str">
        <f t="shared" si="8"/>
        <v>Contrôle en exhaustif</v>
      </c>
      <c r="U135" s="245"/>
      <c r="V135" s="245"/>
      <c r="W135" s="245"/>
      <c r="X135" s="246"/>
      <c r="Y135" s="246"/>
      <c r="Z135" s="245"/>
      <c r="AA135" s="1"/>
    </row>
    <row r="136" spans="1:27" ht="18" hidden="1" customHeight="1" outlineLevel="1" x14ac:dyDescent="0.2">
      <c r="A136" s="254"/>
      <c r="B136" s="254"/>
      <c r="C136" s="224"/>
      <c r="D136" s="225"/>
      <c r="E136" s="226"/>
      <c r="F136" s="226"/>
      <c r="G136" s="226"/>
      <c r="H136" s="227"/>
      <c r="I136" s="228"/>
      <c r="J136" s="229"/>
      <c r="K136" s="229"/>
      <c r="L136" s="228"/>
      <c r="M136" s="230"/>
      <c r="N136" s="220"/>
      <c r="Q136" s="177" t="str">
        <f t="shared" si="7"/>
        <v>NON</v>
      </c>
      <c r="R136" s="177" t="str">
        <f t="shared" ca="1" si="9"/>
        <v>&lt;25 lignes donc pas d'échantillonnage</v>
      </c>
      <c r="S136" s="245"/>
      <c r="T136" s="177" t="str">
        <f t="shared" si="8"/>
        <v>Contrôle en exhaustif</v>
      </c>
      <c r="U136" s="245"/>
      <c r="V136" s="245"/>
      <c r="W136" s="245"/>
      <c r="X136" s="246"/>
      <c r="Y136" s="246"/>
      <c r="Z136" s="245"/>
      <c r="AA136" s="1"/>
    </row>
    <row r="137" spans="1:27" ht="18" hidden="1" customHeight="1" outlineLevel="1" x14ac:dyDescent="0.2">
      <c r="A137" s="254"/>
      <c r="B137" s="254"/>
      <c r="C137" s="224"/>
      <c r="D137" s="225"/>
      <c r="E137" s="226"/>
      <c r="F137" s="226"/>
      <c r="G137" s="226"/>
      <c r="H137" s="227"/>
      <c r="I137" s="228"/>
      <c r="J137" s="229"/>
      <c r="K137" s="229"/>
      <c r="L137" s="228"/>
      <c r="M137" s="230"/>
      <c r="N137" s="220"/>
      <c r="Q137" s="177" t="str">
        <f t="shared" si="7"/>
        <v>NON</v>
      </c>
      <c r="R137" s="177" t="str">
        <f t="shared" ca="1" si="9"/>
        <v>&lt;25 lignes donc pas d'échantillonnage</v>
      </c>
      <c r="S137" s="245"/>
      <c r="T137" s="177" t="str">
        <f t="shared" si="8"/>
        <v>Contrôle en exhaustif</v>
      </c>
      <c r="U137" s="245"/>
      <c r="V137" s="245"/>
      <c r="W137" s="245"/>
      <c r="X137" s="246"/>
      <c r="Y137" s="246"/>
      <c r="Z137" s="245"/>
      <c r="AA137" s="1"/>
    </row>
    <row r="138" spans="1:27" ht="18" hidden="1" customHeight="1" outlineLevel="1" x14ac:dyDescent="0.2">
      <c r="A138" s="254"/>
      <c r="B138" s="254"/>
      <c r="C138" s="224"/>
      <c r="D138" s="225"/>
      <c r="E138" s="226"/>
      <c r="F138" s="226"/>
      <c r="G138" s="226"/>
      <c r="H138" s="227"/>
      <c r="I138" s="228"/>
      <c r="J138" s="229"/>
      <c r="K138" s="229"/>
      <c r="L138" s="228"/>
      <c r="M138" s="230"/>
      <c r="N138" s="220"/>
      <c r="Q138" s="177" t="str">
        <f t="shared" si="7"/>
        <v>NON</v>
      </c>
      <c r="R138" s="177" t="str">
        <f t="shared" ca="1" si="9"/>
        <v>&lt;25 lignes donc pas d'échantillonnage</v>
      </c>
      <c r="S138" s="245"/>
      <c r="T138" s="177" t="str">
        <f t="shared" si="8"/>
        <v>Contrôle en exhaustif</v>
      </c>
      <c r="U138" s="245"/>
      <c r="V138" s="245"/>
      <c r="W138" s="245"/>
      <c r="X138" s="246"/>
      <c r="Y138" s="246"/>
      <c r="Z138" s="245"/>
      <c r="AA138" s="1"/>
    </row>
    <row r="139" spans="1:27" ht="18" hidden="1" customHeight="1" outlineLevel="1" x14ac:dyDescent="0.2">
      <c r="A139" s="254"/>
      <c r="B139" s="254"/>
      <c r="C139" s="224"/>
      <c r="D139" s="225"/>
      <c r="E139" s="226"/>
      <c r="F139" s="226"/>
      <c r="G139" s="226"/>
      <c r="H139" s="227"/>
      <c r="I139" s="228"/>
      <c r="J139" s="229"/>
      <c r="K139" s="229"/>
      <c r="L139" s="228"/>
      <c r="M139" s="230"/>
      <c r="N139" s="220"/>
      <c r="Q139" s="177" t="str">
        <f t="shared" si="7"/>
        <v>NON</v>
      </c>
      <c r="R139" s="177" t="str">
        <f t="shared" ca="1" si="9"/>
        <v>&lt;25 lignes donc pas d'échantillonnage</v>
      </c>
      <c r="S139" s="245"/>
      <c r="T139" s="177" t="str">
        <f t="shared" si="8"/>
        <v>Contrôle en exhaustif</v>
      </c>
      <c r="U139" s="245"/>
      <c r="V139" s="245"/>
      <c r="W139" s="245"/>
      <c r="X139" s="246"/>
      <c r="Y139" s="246"/>
      <c r="Z139" s="245"/>
      <c r="AA139" s="1"/>
    </row>
    <row r="140" spans="1:27" ht="18" hidden="1" customHeight="1" outlineLevel="1" x14ac:dyDescent="0.2">
      <c r="A140" s="254"/>
      <c r="B140" s="254"/>
      <c r="C140" s="224"/>
      <c r="D140" s="225"/>
      <c r="E140" s="226"/>
      <c r="F140" s="226"/>
      <c r="G140" s="226"/>
      <c r="H140" s="227"/>
      <c r="I140" s="228"/>
      <c r="J140" s="229"/>
      <c r="K140" s="229"/>
      <c r="L140" s="228"/>
      <c r="M140" s="230"/>
      <c r="N140" s="220"/>
      <c r="Q140" s="177" t="str">
        <f t="shared" ref="Q140:Q203" si="10">IF(COUNTIF(A:F,A140)&gt;=25,"OUI","NON")</f>
        <v>NON</v>
      </c>
      <c r="R140" s="177" t="str">
        <f t="shared" ca="1" si="9"/>
        <v>&lt;25 lignes donc pas d'échantillonnage</v>
      </c>
      <c r="S140" s="245"/>
      <c r="T140" s="177" t="str">
        <f t="shared" ref="T140:T203" si="11">IF(Q140="oui",IF(SUMIFS(N:N,A:A,A140,S:S,"&lt;="&amp;S140)/SUMIF(A:A,A140,N:N)&lt;0.8,"hors Echantillon","Echantillon à Contrôler"), "Contrôle en exhaustif")</f>
        <v>Contrôle en exhaustif</v>
      </c>
      <c r="U140" s="245"/>
      <c r="V140" s="245"/>
      <c r="W140" s="245"/>
      <c r="X140" s="246"/>
      <c r="Y140" s="246"/>
      <c r="Z140" s="245"/>
      <c r="AA140" s="1"/>
    </row>
    <row r="141" spans="1:27" ht="18" hidden="1" customHeight="1" outlineLevel="1" x14ac:dyDescent="0.2">
      <c r="A141" s="254"/>
      <c r="B141" s="254"/>
      <c r="C141" s="224"/>
      <c r="D141" s="225"/>
      <c r="E141" s="226"/>
      <c r="F141" s="226"/>
      <c r="G141" s="226"/>
      <c r="H141" s="227"/>
      <c r="I141" s="228"/>
      <c r="J141" s="229"/>
      <c r="K141" s="229"/>
      <c r="L141" s="228"/>
      <c r="M141" s="230"/>
      <c r="N141" s="220"/>
      <c r="Q141" s="177" t="str">
        <f t="shared" si="10"/>
        <v>NON</v>
      </c>
      <c r="R141" s="177" t="str">
        <f t="shared" ca="1" si="9"/>
        <v>&lt;25 lignes donc pas d'échantillonnage</v>
      </c>
      <c r="S141" s="245"/>
      <c r="T141" s="177" t="str">
        <f t="shared" si="11"/>
        <v>Contrôle en exhaustif</v>
      </c>
      <c r="U141" s="245"/>
      <c r="V141" s="245"/>
      <c r="W141" s="245"/>
      <c r="X141" s="246"/>
      <c r="Y141" s="246"/>
      <c r="Z141" s="245"/>
      <c r="AA141" s="1"/>
    </row>
    <row r="142" spans="1:27" ht="18" hidden="1" customHeight="1" outlineLevel="1" x14ac:dyDescent="0.2">
      <c r="A142" s="254"/>
      <c r="B142" s="254"/>
      <c r="C142" s="224"/>
      <c r="D142" s="225"/>
      <c r="E142" s="226"/>
      <c r="F142" s="226"/>
      <c r="G142" s="226"/>
      <c r="H142" s="227"/>
      <c r="I142" s="228"/>
      <c r="J142" s="229"/>
      <c r="K142" s="229"/>
      <c r="L142" s="228"/>
      <c r="M142" s="230"/>
      <c r="N142" s="220"/>
      <c r="Q142" s="177" t="str">
        <f t="shared" si="10"/>
        <v>NON</v>
      </c>
      <c r="R142" s="177" t="str">
        <f t="shared" ca="1" si="9"/>
        <v>&lt;25 lignes donc pas d'échantillonnage</v>
      </c>
      <c r="S142" s="245"/>
      <c r="T142" s="177" t="str">
        <f t="shared" si="11"/>
        <v>Contrôle en exhaustif</v>
      </c>
      <c r="U142" s="245"/>
      <c r="V142" s="245"/>
      <c r="W142" s="245"/>
      <c r="X142" s="246"/>
      <c r="Y142" s="246"/>
      <c r="Z142" s="245"/>
      <c r="AA142" s="1"/>
    </row>
    <row r="143" spans="1:27" ht="18" hidden="1" customHeight="1" outlineLevel="1" x14ac:dyDescent="0.2">
      <c r="A143" s="254"/>
      <c r="B143" s="254"/>
      <c r="C143" s="224"/>
      <c r="D143" s="225"/>
      <c r="E143" s="226"/>
      <c r="F143" s="226"/>
      <c r="G143" s="226"/>
      <c r="H143" s="227"/>
      <c r="I143" s="228"/>
      <c r="J143" s="229"/>
      <c r="K143" s="229"/>
      <c r="L143" s="228"/>
      <c r="M143" s="230"/>
      <c r="N143" s="220"/>
      <c r="Q143" s="177" t="str">
        <f t="shared" si="10"/>
        <v>NON</v>
      </c>
      <c r="R143" s="177" t="str">
        <f t="shared" ca="1" si="9"/>
        <v>&lt;25 lignes donc pas d'échantillonnage</v>
      </c>
      <c r="S143" s="245"/>
      <c r="T143" s="177" t="str">
        <f t="shared" si="11"/>
        <v>Contrôle en exhaustif</v>
      </c>
      <c r="U143" s="245"/>
      <c r="V143" s="245"/>
      <c r="W143" s="245"/>
      <c r="X143" s="246"/>
      <c r="Y143" s="246"/>
      <c r="Z143" s="245"/>
      <c r="AA143" s="1"/>
    </row>
    <row r="144" spans="1:27" ht="18" hidden="1" customHeight="1" outlineLevel="1" x14ac:dyDescent="0.2">
      <c r="A144" s="254"/>
      <c r="B144" s="254"/>
      <c r="C144" s="224"/>
      <c r="D144" s="225"/>
      <c r="E144" s="226"/>
      <c r="F144" s="226"/>
      <c r="G144" s="226"/>
      <c r="H144" s="227"/>
      <c r="I144" s="228"/>
      <c r="J144" s="229"/>
      <c r="K144" s="229"/>
      <c r="L144" s="228"/>
      <c r="M144" s="230"/>
      <c r="N144" s="220"/>
      <c r="Q144" s="177" t="str">
        <f t="shared" si="10"/>
        <v>NON</v>
      </c>
      <c r="R144" s="177" t="str">
        <f t="shared" ca="1" si="9"/>
        <v>&lt;25 lignes donc pas d'échantillonnage</v>
      </c>
      <c r="S144" s="245"/>
      <c r="T144" s="177" t="str">
        <f t="shared" si="11"/>
        <v>Contrôle en exhaustif</v>
      </c>
      <c r="U144" s="245"/>
      <c r="V144" s="245"/>
      <c r="W144" s="245"/>
      <c r="X144" s="246"/>
      <c r="Y144" s="246"/>
      <c r="Z144" s="245"/>
      <c r="AA144" s="1"/>
    </row>
    <row r="145" spans="1:27" ht="18" hidden="1" customHeight="1" outlineLevel="1" x14ac:dyDescent="0.2">
      <c r="A145" s="254"/>
      <c r="B145" s="254"/>
      <c r="C145" s="224"/>
      <c r="D145" s="225"/>
      <c r="E145" s="226"/>
      <c r="F145" s="226"/>
      <c r="G145" s="226"/>
      <c r="H145" s="227"/>
      <c r="I145" s="228"/>
      <c r="J145" s="229"/>
      <c r="K145" s="229"/>
      <c r="L145" s="228"/>
      <c r="M145" s="230"/>
      <c r="N145" s="220"/>
      <c r="Q145" s="177" t="str">
        <f t="shared" si="10"/>
        <v>NON</v>
      </c>
      <c r="R145" s="177" t="str">
        <f t="shared" ca="1" si="9"/>
        <v>&lt;25 lignes donc pas d'échantillonnage</v>
      </c>
      <c r="S145" s="245"/>
      <c r="T145" s="177" t="str">
        <f t="shared" si="11"/>
        <v>Contrôle en exhaustif</v>
      </c>
      <c r="U145" s="245"/>
      <c r="V145" s="245"/>
      <c r="W145" s="245"/>
      <c r="X145" s="246"/>
      <c r="Y145" s="246"/>
      <c r="Z145" s="245"/>
      <c r="AA145" s="1"/>
    </row>
    <row r="146" spans="1:27" ht="18" hidden="1" customHeight="1" outlineLevel="1" x14ac:dyDescent="0.2">
      <c r="A146" s="254"/>
      <c r="B146" s="254"/>
      <c r="C146" s="224"/>
      <c r="D146" s="225"/>
      <c r="E146" s="226"/>
      <c r="F146" s="226"/>
      <c r="G146" s="226"/>
      <c r="H146" s="227"/>
      <c r="I146" s="228"/>
      <c r="J146" s="229"/>
      <c r="K146" s="229"/>
      <c r="L146" s="228"/>
      <c r="M146" s="230"/>
      <c r="N146" s="220"/>
      <c r="Q146" s="177" t="str">
        <f t="shared" si="10"/>
        <v>NON</v>
      </c>
      <c r="R146" s="177" t="str">
        <f t="shared" ca="1" si="9"/>
        <v>&lt;25 lignes donc pas d'échantillonnage</v>
      </c>
      <c r="S146" s="245"/>
      <c r="T146" s="177" t="str">
        <f t="shared" si="11"/>
        <v>Contrôle en exhaustif</v>
      </c>
      <c r="U146" s="245"/>
      <c r="V146" s="245"/>
      <c r="W146" s="245"/>
      <c r="X146" s="246"/>
      <c r="Y146" s="246"/>
      <c r="Z146" s="245"/>
      <c r="AA146" s="1"/>
    </row>
    <row r="147" spans="1:27" ht="18" hidden="1" customHeight="1" outlineLevel="1" x14ac:dyDescent="0.2">
      <c r="A147" s="254"/>
      <c r="B147" s="254"/>
      <c r="C147" s="224"/>
      <c r="D147" s="225"/>
      <c r="E147" s="226"/>
      <c r="F147" s="226"/>
      <c r="G147" s="226"/>
      <c r="H147" s="227"/>
      <c r="I147" s="228"/>
      <c r="J147" s="229"/>
      <c r="K147" s="229"/>
      <c r="L147" s="228"/>
      <c r="M147" s="230"/>
      <c r="N147" s="220"/>
      <c r="Q147" s="177" t="str">
        <f t="shared" si="10"/>
        <v>NON</v>
      </c>
      <c r="R147" s="177" t="str">
        <f t="shared" ca="1" si="9"/>
        <v>&lt;25 lignes donc pas d'échantillonnage</v>
      </c>
      <c r="S147" s="245"/>
      <c r="T147" s="177" t="str">
        <f t="shared" si="11"/>
        <v>Contrôle en exhaustif</v>
      </c>
      <c r="U147" s="245"/>
      <c r="V147" s="245"/>
      <c r="W147" s="245"/>
      <c r="X147" s="246"/>
      <c r="Y147" s="246"/>
      <c r="Z147" s="245"/>
      <c r="AA147" s="1"/>
    </row>
    <row r="148" spans="1:27" ht="18" hidden="1" customHeight="1" outlineLevel="1" x14ac:dyDescent="0.2">
      <c r="A148" s="254"/>
      <c r="B148" s="254"/>
      <c r="C148" s="224"/>
      <c r="D148" s="225"/>
      <c r="E148" s="226"/>
      <c r="F148" s="226"/>
      <c r="G148" s="226"/>
      <c r="H148" s="227"/>
      <c r="I148" s="228"/>
      <c r="J148" s="229"/>
      <c r="K148" s="229"/>
      <c r="L148" s="228"/>
      <c r="M148" s="230"/>
      <c r="N148" s="220"/>
      <c r="Q148" s="177" t="str">
        <f t="shared" si="10"/>
        <v>NON</v>
      </c>
      <c r="R148" s="177" t="str">
        <f t="shared" ca="1" si="9"/>
        <v>&lt;25 lignes donc pas d'échantillonnage</v>
      </c>
      <c r="S148" s="245"/>
      <c r="T148" s="177" t="str">
        <f t="shared" si="11"/>
        <v>Contrôle en exhaustif</v>
      </c>
      <c r="U148" s="245"/>
      <c r="V148" s="245"/>
      <c r="W148" s="245"/>
      <c r="X148" s="246"/>
      <c r="Y148" s="246"/>
      <c r="Z148" s="245"/>
      <c r="AA148" s="1"/>
    </row>
    <row r="149" spans="1:27" ht="18" hidden="1" customHeight="1" outlineLevel="1" x14ac:dyDescent="0.2">
      <c r="A149" s="254"/>
      <c r="B149" s="254"/>
      <c r="C149" s="224"/>
      <c r="D149" s="225"/>
      <c r="E149" s="226"/>
      <c r="F149" s="226"/>
      <c r="G149" s="226"/>
      <c r="H149" s="227"/>
      <c r="I149" s="228"/>
      <c r="J149" s="229"/>
      <c r="K149" s="229"/>
      <c r="L149" s="228"/>
      <c r="M149" s="230"/>
      <c r="N149" s="220"/>
      <c r="Q149" s="177" t="str">
        <f t="shared" si="10"/>
        <v>NON</v>
      </c>
      <c r="R149" s="177" t="str">
        <f t="shared" ca="1" si="9"/>
        <v>&lt;25 lignes donc pas d'échantillonnage</v>
      </c>
      <c r="S149" s="245"/>
      <c r="T149" s="177" t="str">
        <f t="shared" si="11"/>
        <v>Contrôle en exhaustif</v>
      </c>
      <c r="U149" s="245"/>
      <c r="V149" s="245"/>
      <c r="W149" s="245"/>
      <c r="X149" s="246"/>
      <c r="Y149" s="246"/>
      <c r="Z149" s="245"/>
      <c r="AA149" s="1"/>
    </row>
    <row r="150" spans="1:27" ht="18" hidden="1" customHeight="1" outlineLevel="1" x14ac:dyDescent="0.2">
      <c r="A150" s="254"/>
      <c r="B150" s="254"/>
      <c r="C150" s="224"/>
      <c r="D150" s="225"/>
      <c r="E150" s="226"/>
      <c r="F150" s="226"/>
      <c r="G150" s="226"/>
      <c r="H150" s="227"/>
      <c r="I150" s="228"/>
      <c r="J150" s="229"/>
      <c r="K150" s="229"/>
      <c r="L150" s="228"/>
      <c r="M150" s="230"/>
      <c r="N150" s="220"/>
      <c r="Q150" s="177" t="str">
        <f t="shared" si="10"/>
        <v>NON</v>
      </c>
      <c r="R150" s="177" t="str">
        <f t="shared" ca="1" si="9"/>
        <v>&lt;25 lignes donc pas d'échantillonnage</v>
      </c>
      <c r="S150" s="245"/>
      <c r="T150" s="177" t="str">
        <f t="shared" si="11"/>
        <v>Contrôle en exhaustif</v>
      </c>
      <c r="U150" s="245"/>
      <c r="V150" s="245"/>
      <c r="W150" s="245"/>
      <c r="X150" s="246"/>
      <c r="Y150" s="246"/>
      <c r="Z150" s="245"/>
      <c r="AA150" s="1"/>
    </row>
    <row r="151" spans="1:27" ht="18" hidden="1" customHeight="1" outlineLevel="1" x14ac:dyDescent="0.2">
      <c r="A151" s="254"/>
      <c r="B151" s="254"/>
      <c r="C151" s="224"/>
      <c r="D151" s="225"/>
      <c r="E151" s="226"/>
      <c r="F151" s="226"/>
      <c r="G151" s="226"/>
      <c r="H151" s="227"/>
      <c r="I151" s="228"/>
      <c r="J151" s="229"/>
      <c r="K151" s="229"/>
      <c r="L151" s="228"/>
      <c r="M151" s="230"/>
      <c r="N151" s="220"/>
      <c r="Q151" s="177" t="str">
        <f t="shared" si="10"/>
        <v>NON</v>
      </c>
      <c r="R151" s="177" t="str">
        <f t="shared" ca="1" si="9"/>
        <v>&lt;25 lignes donc pas d'échantillonnage</v>
      </c>
      <c r="S151" s="245"/>
      <c r="T151" s="177" t="str">
        <f t="shared" si="11"/>
        <v>Contrôle en exhaustif</v>
      </c>
      <c r="U151" s="245"/>
      <c r="V151" s="245"/>
      <c r="W151" s="245"/>
      <c r="X151" s="246"/>
      <c r="Y151" s="246"/>
      <c r="Z151" s="245"/>
      <c r="AA151" s="1"/>
    </row>
    <row r="152" spans="1:27" ht="18" hidden="1" customHeight="1" outlineLevel="1" x14ac:dyDescent="0.2">
      <c r="A152" s="254"/>
      <c r="B152" s="254"/>
      <c r="C152" s="224"/>
      <c r="D152" s="225"/>
      <c r="E152" s="226"/>
      <c r="F152" s="226"/>
      <c r="G152" s="226"/>
      <c r="H152" s="227"/>
      <c r="I152" s="228"/>
      <c r="J152" s="229"/>
      <c r="K152" s="229"/>
      <c r="L152" s="228"/>
      <c r="M152" s="230"/>
      <c r="N152" s="220"/>
      <c r="Q152" s="177" t="str">
        <f t="shared" si="10"/>
        <v>NON</v>
      </c>
      <c r="R152" s="177" t="str">
        <f t="shared" ca="1" si="9"/>
        <v>&lt;25 lignes donc pas d'échantillonnage</v>
      </c>
      <c r="S152" s="245"/>
      <c r="T152" s="177" t="str">
        <f t="shared" si="11"/>
        <v>Contrôle en exhaustif</v>
      </c>
      <c r="U152" s="245"/>
      <c r="V152" s="245"/>
      <c r="W152" s="245"/>
      <c r="X152" s="246"/>
      <c r="Y152" s="246"/>
      <c r="Z152" s="245"/>
      <c r="AA152" s="1"/>
    </row>
    <row r="153" spans="1:27" ht="18" hidden="1" customHeight="1" outlineLevel="1" x14ac:dyDescent="0.2">
      <c r="A153" s="254"/>
      <c r="B153" s="254"/>
      <c r="C153" s="224"/>
      <c r="D153" s="225"/>
      <c r="E153" s="226"/>
      <c r="F153" s="226"/>
      <c r="G153" s="226"/>
      <c r="H153" s="227"/>
      <c r="I153" s="228"/>
      <c r="J153" s="229"/>
      <c r="K153" s="229"/>
      <c r="L153" s="228"/>
      <c r="M153" s="230"/>
      <c r="N153" s="220"/>
      <c r="Q153" s="177" t="str">
        <f t="shared" si="10"/>
        <v>NON</v>
      </c>
      <c r="R153" s="177" t="str">
        <f t="shared" ca="1" si="9"/>
        <v>&lt;25 lignes donc pas d'échantillonnage</v>
      </c>
      <c r="S153" s="245"/>
      <c r="T153" s="177" t="str">
        <f t="shared" si="11"/>
        <v>Contrôle en exhaustif</v>
      </c>
      <c r="U153" s="245"/>
      <c r="V153" s="245"/>
      <c r="W153" s="245"/>
      <c r="X153" s="246"/>
      <c r="Y153" s="246"/>
      <c r="Z153" s="245"/>
      <c r="AA153" s="1"/>
    </row>
    <row r="154" spans="1:27" ht="18" hidden="1" customHeight="1" outlineLevel="1" x14ac:dyDescent="0.2">
      <c r="A154" s="254"/>
      <c r="B154" s="254"/>
      <c r="C154" s="224"/>
      <c r="D154" s="225"/>
      <c r="E154" s="226"/>
      <c r="F154" s="226"/>
      <c r="G154" s="226"/>
      <c r="H154" s="227"/>
      <c r="I154" s="228"/>
      <c r="J154" s="229"/>
      <c r="K154" s="229"/>
      <c r="L154" s="228"/>
      <c r="M154" s="230"/>
      <c r="N154" s="220"/>
      <c r="Q154" s="177" t="str">
        <f t="shared" si="10"/>
        <v>NON</v>
      </c>
      <c r="R154" s="177" t="str">
        <f t="shared" ca="1" si="9"/>
        <v>&lt;25 lignes donc pas d'échantillonnage</v>
      </c>
      <c r="S154" s="245"/>
      <c r="T154" s="177" t="str">
        <f t="shared" si="11"/>
        <v>Contrôle en exhaustif</v>
      </c>
      <c r="U154" s="245"/>
      <c r="V154" s="245"/>
      <c r="W154" s="245"/>
      <c r="X154" s="246"/>
      <c r="Y154" s="246"/>
      <c r="Z154" s="245"/>
      <c r="AA154" s="1"/>
    </row>
    <row r="155" spans="1:27" ht="18" hidden="1" customHeight="1" outlineLevel="1" x14ac:dyDescent="0.2">
      <c r="A155" s="254"/>
      <c r="B155" s="254"/>
      <c r="C155" s="224"/>
      <c r="D155" s="225"/>
      <c r="E155" s="226"/>
      <c r="F155" s="226"/>
      <c r="G155" s="226"/>
      <c r="H155" s="227"/>
      <c r="I155" s="228"/>
      <c r="J155" s="229"/>
      <c r="K155" s="229"/>
      <c r="L155" s="228"/>
      <c r="M155" s="230"/>
      <c r="N155" s="220"/>
      <c r="Q155" s="177" t="str">
        <f t="shared" si="10"/>
        <v>NON</v>
      </c>
      <c r="R155" s="177" t="str">
        <f t="shared" ca="1" si="9"/>
        <v>&lt;25 lignes donc pas d'échantillonnage</v>
      </c>
      <c r="S155" s="245"/>
      <c r="T155" s="177" t="str">
        <f t="shared" si="11"/>
        <v>Contrôle en exhaustif</v>
      </c>
      <c r="U155" s="245"/>
      <c r="V155" s="245"/>
      <c r="W155" s="245"/>
      <c r="X155" s="246"/>
      <c r="Y155" s="246"/>
      <c r="Z155" s="245"/>
      <c r="AA155" s="1"/>
    </row>
    <row r="156" spans="1:27" ht="18" hidden="1" customHeight="1" outlineLevel="1" x14ac:dyDescent="0.2">
      <c r="A156" s="254"/>
      <c r="B156" s="254"/>
      <c r="C156" s="224"/>
      <c r="D156" s="225"/>
      <c r="E156" s="226"/>
      <c r="F156" s="226"/>
      <c r="G156" s="226"/>
      <c r="H156" s="227"/>
      <c r="I156" s="228"/>
      <c r="J156" s="229"/>
      <c r="K156" s="229"/>
      <c r="L156" s="228"/>
      <c r="M156" s="230"/>
      <c r="N156" s="220"/>
      <c r="Q156" s="177" t="str">
        <f t="shared" si="10"/>
        <v>NON</v>
      </c>
      <c r="R156" s="177" t="str">
        <f t="shared" ca="1" si="9"/>
        <v>&lt;25 lignes donc pas d'échantillonnage</v>
      </c>
      <c r="S156" s="245"/>
      <c r="T156" s="177" t="str">
        <f t="shared" si="11"/>
        <v>Contrôle en exhaustif</v>
      </c>
      <c r="U156" s="245"/>
      <c r="V156" s="245"/>
      <c r="W156" s="245"/>
      <c r="X156" s="246"/>
      <c r="Y156" s="246"/>
      <c r="Z156" s="245"/>
      <c r="AA156" s="1"/>
    </row>
    <row r="157" spans="1:27" ht="18" hidden="1" customHeight="1" outlineLevel="1" x14ac:dyDescent="0.2">
      <c r="A157" s="254"/>
      <c r="B157" s="254"/>
      <c r="C157" s="224"/>
      <c r="D157" s="225"/>
      <c r="E157" s="226"/>
      <c r="F157" s="226"/>
      <c r="G157" s="226"/>
      <c r="H157" s="227"/>
      <c r="I157" s="228"/>
      <c r="J157" s="229"/>
      <c r="K157" s="229"/>
      <c r="L157" s="228"/>
      <c r="M157" s="230"/>
      <c r="N157" s="220"/>
      <c r="Q157" s="177" t="str">
        <f t="shared" si="10"/>
        <v>NON</v>
      </c>
      <c r="R157" s="177" t="str">
        <f t="shared" ca="1" si="9"/>
        <v>&lt;25 lignes donc pas d'échantillonnage</v>
      </c>
      <c r="S157" s="245"/>
      <c r="T157" s="177" t="str">
        <f t="shared" si="11"/>
        <v>Contrôle en exhaustif</v>
      </c>
      <c r="U157" s="245"/>
      <c r="V157" s="245"/>
      <c r="W157" s="245"/>
      <c r="X157" s="246"/>
      <c r="Y157" s="246"/>
      <c r="Z157" s="245"/>
      <c r="AA157" s="1"/>
    </row>
    <row r="158" spans="1:27" ht="18" hidden="1" customHeight="1" outlineLevel="1" x14ac:dyDescent="0.2">
      <c r="A158" s="254"/>
      <c r="B158" s="254"/>
      <c r="C158" s="224"/>
      <c r="D158" s="225"/>
      <c r="E158" s="226"/>
      <c r="F158" s="226"/>
      <c r="G158" s="226"/>
      <c r="H158" s="227"/>
      <c r="I158" s="228"/>
      <c r="J158" s="229"/>
      <c r="K158" s="229"/>
      <c r="L158" s="228"/>
      <c r="M158" s="230"/>
      <c r="N158" s="220"/>
      <c r="Q158" s="177" t="str">
        <f t="shared" si="10"/>
        <v>NON</v>
      </c>
      <c r="R158" s="177" t="str">
        <f t="shared" ca="1" si="9"/>
        <v>&lt;25 lignes donc pas d'échantillonnage</v>
      </c>
      <c r="S158" s="245"/>
      <c r="T158" s="177" t="str">
        <f t="shared" si="11"/>
        <v>Contrôle en exhaustif</v>
      </c>
      <c r="U158" s="245"/>
      <c r="V158" s="245"/>
      <c r="W158" s="245"/>
      <c r="X158" s="246"/>
      <c r="Y158" s="246"/>
      <c r="Z158" s="245"/>
      <c r="AA158" s="1"/>
    </row>
    <row r="159" spans="1:27" ht="18" hidden="1" customHeight="1" outlineLevel="1" x14ac:dyDescent="0.2">
      <c r="A159" s="254"/>
      <c r="B159" s="254"/>
      <c r="C159" s="224"/>
      <c r="D159" s="225"/>
      <c r="E159" s="226"/>
      <c r="F159" s="226"/>
      <c r="G159" s="226"/>
      <c r="H159" s="227"/>
      <c r="I159" s="228"/>
      <c r="J159" s="229"/>
      <c r="K159" s="229"/>
      <c r="L159" s="228"/>
      <c r="M159" s="230"/>
      <c r="N159" s="220"/>
      <c r="Q159" s="177" t="str">
        <f t="shared" si="10"/>
        <v>NON</v>
      </c>
      <c r="R159" s="177" t="str">
        <f t="shared" ca="1" si="9"/>
        <v>&lt;25 lignes donc pas d'échantillonnage</v>
      </c>
      <c r="S159" s="245"/>
      <c r="T159" s="177" t="str">
        <f t="shared" si="11"/>
        <v>Contrôle en exhaustif</v>
      </c>
      <c r="U159" s="245"/>
      <c r="V159" s="245"/>
      <c r="W159" s="245"/>
      <c r="X159" s="246"/>
      <c r="Y159" s="246"/>
      <c r="Z159" s="245"/>
      <c r="AA159" s="1"/>
    </row>
    <row r="160" spans="1:27" ht="18" hidden="1" customHeight="1" outlineLevel="1" x14ac:dyDescent="0.2">
      <c r="A160" s="254"/>
      <c r="B160" s="254"/>
      <c r="C160" s="224"/>
      <c r="D160" s="225"/>
      <c r="E160" s="226"/>
      <c r="F160" s="226"/>
      <c r="G160" s="226"/>
      <c r="H160" s="227"/>
      <c r="I160" s="228"/>
      <c r="J160" s="229"/>
      <c r="K160" s="229"/>
      <c r="L160" s="228"/>
      <c r="M160" s="230"/>
      <c r="N160" s="220"/>
      <c r="Q160" s="177" t="str">
        <f t="shared" si="10"/>
        <v>NON</v>
      </c>
      <c r="R160" s="177" t="str">
        <f t="shared" ca="1" si="9"/>
        <v>&lt;25 lignes donc pas d'échantillonnage</v>
      </c>
      <c r="S160" s="245"/>
      <c r="T160" s="177" t="str">
        <f t="shared" si="11"/>
        <v>Contrôle en exhaustif</v>
      </c>
      <c r="U160" s="245"/>
      <c r="V160" s="245"/>
      <c r="W160" s="245"/>
      <c r="X160" s="246"/>
      <c r="Y160" s="246"/>
      <c r="Z160" s="245"/>
      <c r="AA160" s="1"/>
    </row>
    <row r="161" spans="1:27" ht="18" hidden="1" customHeight="1" outlineLevel="1" x14ac:dyDescent="0.2">
      <c r="A161" s="254"/>
      <c r="B161" s="254"/>
      <c r="C161" s="224"/>
      <c r="D161" s="225"/>
      <c r="E161" s="226"/>
      <c r="F161" s="226"/>
      <c r="G161" s="226"/>
      <c r="H161" s="227"/>
      <c r="I161" s="228"/>
      <c r="J161" s="229"/>
      <c r="K161" s="229"/>
      <c r="L161" s="228"/>
      <c r="M161" s="230"/>
      <c r="N161" s="220"/>
      <c r="Q161" s="177" t="str">
        <f t="shared" si="10"/>
        <v>NON</v>
      </c>
      <c r="R161" s="177" t="str">
        <f t="shared" ca="1" si="9"/>
        <v>&lt;25 lignes donc pas d'échantillonnage</v>
      </c>
      <c r="S161" s="245"/>
      <c r="T161" s="177" t="str">
        <f t="shared" si="11"/>
        <v>Contrôle en exhaustif</v>
      </c>
      <c r="U161" s="245"/>
      <c r="V161" s="245"/>
      <c r="W161" s="245"/>
      <c r="X161" s="246"/>
      <c r="Y161" s="246"/>
      <c r="Z161" s="245"/>
      <c r="AA161" s="1"/>
    </row>
    <row r="162" spans="1:27" ht="18" hidden="1" customHeight="1" outlineLevel="1" x14ac:dyDescent="0.2">
      <c r="A162" s="254"/>
      <c r="B162" s="254"/>
      <c r="C162" s="224"/>
      <c r="D162" s="225"/>
      <c r="E162" s="226"/>
      <c r="F162" s="226"/>
      <c r="G162" s="226"/>
      <c r="H162" s="227"/>
      <c r="I162" s="228"/>
      <c r="J162" s="229"/>
      <c r="K162" s="229"/>
      <c r="L162" s="228"/>
      <c r="M162" s="230"/>
      <c r="N162" s="220"/>
      <c r="Q162" s="177" t="str">
        <f t="shared" si="10"/>
        <v>NON</v>
      </c>
      <c r="R162" s="177" t="str">
        <f t="shared" ca="1" si="9"/>
        <v>&lt;25 lignes donc pas d'échantillonnage</v>
      </c>
      <c r="S162" s="245"/>
      <c r="T162" s="177" t="str">
        <f t="shared" si="11"/>
        <v>Contrôle en exhaustif</v>
      </c>
      <c r="U162" s="245"/>
      <c r="V162" s="245"/>
      <c r="W162" s="245"/>
      <c r="X162" s="246"/>
      <c r="Y162" s="246"/>
      <c r="Z162" s="245"/>
      <c r="AA162" s="1"/>
    </row>
    <row r="163" spans="1:27" ht="18" hidden="1" customHeight="1" outlineLevel="1" x14ac:dyDescent="0.2">
      <c r="A163" s="254"/>
      <c r="B163" s="254"/>
      <c r="C163" s="224"/>
      <c r="D163" s="225"/>
      <c r="E163" s="226"/>
      <c r="F163" s="226"/>
      <c r="G163" s="226"/>
      <c r="H163" s="227"/>
      <c r="I163" s="228"/>
      <c r="J163" s="229"/>
      <c r="K163" s="229"/>
      <c r="L163" s="228"/>
      <c r="M163" s="230"/>
      <c r="N163" s="220"/>
      <c r="Q163" s="177" t="str">
        <f t="shared" si="10"/>
        <v>NON</v>
      </c>
      <c r="R163" s="177" t="str">
        <f t="shared" ca="1" si="9"/>
        <v>&lt;25 lignes donc pas d'échantillonnage</v>
      </c>
      <c r="S163" s="245"/>
      <c r="T163" s="177" t="str">
        <f t="shared" si="11"/>
        <v>Contrôle en exhaustif</v>
      </c>
      <c r="U163" s="245"/>
      <c r="V163" s="245"/>
      <c r="W163" s="245"/>
      <c r="X163" s="246"/>
      <c r="Y163" s="246"/>
      <c r="Z163" s="245"/>
      <c r="AA163" s="1"/>
    </row>
    <row r="164" spans="1:27" ht="18" hidden="1" customHeight="1" outlineLevel="1" x14ac:dyDescent="0.2">
      <c r="A164" s="254"/>
      <c r="B164" s="254"/>
      <c r="C164" s="224"/>
      <c r="D164" s="225"/>
      <c r="E164" s="226"/>
      <c r="F164" s="226"/>
      <c r="G164" s="226"/>
      <c r="H164" s="227"/>
      <c r="I164" s="228"/>
      <c r="J164" s="229"/>
      <c r="K164" s="229"/>
      <c r="L164" s="228"/>
      <c r="M164" s="230"/>
      <c r="N164" s="220"/>
      <c r="Q164" s="177" t="str">
        <f t="shared" si="10"/>
        <v>NON</v>
      </c>
      <c r="R164" s="177" t="str">
        <f t="shared" ca="1" si="9"/>
        <v>&lt;25 lignes donc pas d'échantillonnage</v>
      </c>
      <c r="S164" s="245"/>
      <c r="T164" s="177" t="str">
        <f t="shared" si="11"/>
        <v>Contrôle en exhaustif</v>
      </c>
      <c r="U164" s="245"/>
      <c r="V164" s="245"/>
      <c r="W164" s="245"/>
      <c r="X164" s="246"/>
      <c r="Y164" s="246"/>
      <c r="Z164" s="245"/>
      <c r="AA164" s="1"/>
    </row>
    <row r="165" spans="1:27" ht="18" hidden="1" customHeight="1" outlineLevel="1" x14ac:dyDescent="0.2">
      <c r="A165" s="254"/>
      <c r="B165" s="254"/>
      <c r="C165" s="224"/>
      <c r="D165" s="225"/>
      <c r="E165" s="226"/>
      <c r="F165" s="226"/>
      <c r="G165" s="226"/>
      <c r="H165" s="227"/>
      <c r="I165" s="228"/>
      <c r="J165" s="229"/>
      <c r="K165" s="229"/>
      <c r="L165" s="228"/>
      <c r="M165" s="230"/>
      <c r="N165" s="220"/>
      <c r="Q165" s="177" t="str">
        <f t="shared" si="10"/>
        <v>NON</v>
      </c>
      <c r="R165" s="177" t="str">
        <f t="shared" ca="1" si="9"/>
        <v>&lt;25 lignes donc pas d'échantillonnage</v>
      </c>
      <c r="S165" s="245"/>
      <c r="T165" s="177" t="str">
        <f t="shared" si="11"/>
        <v>Contrôle en exhaustif</v>
      </c>
      <c r="U165" s="245"/>
      <c r="V165" s="245"/>
      <c r="W165" s="245"/>
      <c r="X165" s="246"/>
      <c r="Y165" s="246"/>
      <c r="Z165" s="245"/>
      <c r="AA165" s="1"/>
    </row>
    <row r="166" spans="1:27" ht="18" hidden="1" customHeight="1" outlineLevel="1" x14ac:dyDescent="0.2">
      <c r="A166" s="254"/>
      <c r="B166" s="254"/>
      <c r="C166" s="224"/>
      <c r="D166" s="225"/>
      <c r="E166" s="226"/>
      <c r="F166" s="226"/>
      <c r="G166" s="226"/>
      <c r="H166" s="227"/>
      <c r="I166" s="228"/>
      <c r="J166" s="229"/>
      <c r="K166" s="229"/>
      <c r="L166" s="228"/>
      <c r="M166" s="230"/>
      <c r="N166" s="220"/>
      <c r="Q166" s="177" t="str">
        <f t="shared" si="10"/>
        <v>NON</v>
      </c>
      <c r="R166" s="177" t="str">
        <f t="shared" ca="1" si="9"/>
        <v>&lt;25 lignes donc pas d'échantillonnage</v>
      </c>
      <c r="S166" s="245"/>
      <c r="T166" s="177" t="str">
        <f t="shared" si="11"/>
        <v>Contrôle en exhaustif</v>
      </c>
      <c r="U166" s="245"/>
      <c r="V166" s="245"/>
      <c r="W166" s="245"/>
      <c r="X166" s="246"/>
      <c r="Y166" s="246"/>
      <c r="Z166" s="245"/>
      <c r="AA166" s="1"/>
    </row>
    <row r="167" spans="1:27" ht="18" hidden="1" customHeight="1" outlineLevel="1" x14ac:dyDescent="0.2">
      <c r="A167" s="254"/>
      <c r="B167" s="254"/>
      <c r="C167" s="224"/>
      <c r="D167" s="225"/>
      <c r="E167" s="226"/>
      <c r="F167" s="226"/>
      <c r="G167" s="226"/>
      <c r="H167" s="227"/>
      <c r="I167" s="228"/>
      <c r="J167" s="229"/>
      <c r="K167" s="229"/>
      <c r="L167" s="228"/>
      <c r="M167" s="230"/>
      <c r="N167" s="220"/>
      <c r="Q167" s="177" t="str">
        <f t="shared" si="10"/>
        <v>NON</v>
      </c>
      <c r="R167" s="177" t="str">
        <f t="shared" ca="1" si="9"/>
        <v>&lt;25 lignes donc pas d'échantillonnage</v>
      </c>
      <c r="S167" s="245"/>
      <c r="T167" s="177" t="str">
        <f t="shared" si="11"/>
        <v>Contrôle en exhaustif</v>
      </c>
      <c r="U167" s="245"/>
      <c r="V167" s="245"/>
      <c r="W167" s="245"/>
      <c r="X167" s="246"/>
      <c r="Y167" s="246"/>
      <c r="Z167" s="245"/>
      <c r="AA167" s="1"/>
    </row>
    <row r="168" spans="1:27" ht="18" hidden="1" customHeight="1" outlineLevel="1" x14ac:dyDescent="0.2">
      <c r="A168" s="254"/>
      <c r="B168" s="254"/>
      <c r="C168" s="224"/>
      <c r="D168" s="225"/>
      <c r="E168" s="226"/>
      <c r="F168" s="226"/>
      <c r="G168" s="226"/>
      <c r="H168" s="227"/>
      <c r="I168" s="228"/>
      <c r="J168" s="229"/>
      <c r="K168" s="229"/>
      <c r="L168" s="228"/>
      <c r="M168" s="230"/>
      <c r="N168" s="220"/>
      <c r="Q168" s="177" t="str">
        <f t="shared" si="10"/>
        <v>NON</v>
      </c>
      <c r="R168" s="177" t="str">
        <f t="shared" ca="1" si="9"/>
        <v>&lt;25 lignes donc pas d'échantillonnage</v>
      </c>
      <c r="S168" s="245"/>
      <c r="T168" s="177" t="str">
        <f t="shared" si="11"/>
        <v>Contrôle en exhaustif</v>
      </c>
      <c r="U168" s="245"/>
      <c r="V168" s="245"/>
      <c r="W168" s="245"/>
      <c r="X168" s="246"/>
      <c r="Y168" s="246"/>
      <c r="Z168" s="245"/>
      <c r="AA168" s="1"/>
    </row>
    <row r="169" spans="1:27" ht="18" hidden="1" customHeight="1" outlineLevel="1" x14ac:dyDescent="0.2">
      <c r="A169" s="254"/>
      <c r="B169" s="254"/>
      <c r="C169" s="224"/>
      <c r="D169" s="225"/>
      <c r="E169" s="226"/>
      <c r="F169" s="226"/>
      <c r="G169" s="226"/>
      <c r="H169" s="227"/>
      <c r="I169" s="228"/>
      <c r="J169" s="229"/>
      <c r="K169" s="229"/>
      <c r="L169" s="228"/>
      <c r="M169" s="230"/>
      <c r="N169" s="220"/>
      <c r="Q169" s="177" t="str">
        <f t="shared" si="10"/>
        <v>NON</v>
      </c>
      <c r="R169" s="177" t="str">
        <f t="shared" ca="1" si="9"/>
        <v>&lt;25 lignes donc pas d'échantillonnage</v>
      </c>
      <c r="S169" s="245"/>
      <c r="T169" s="177" t="str">
        <f t="shared" si="11"/>
        <v>Contrôle en exhaustif</v>
      </c>
      <c r="U169" s="245"/>
      <c r="V169" s="245"/>
      <c r="W169" s="245"/>
      <c r="X169" s="246"/>
      <c r="Y169" s="246"/>
      <c r="Z169" s="245"/>
      <c r="AA169" s="1"/>
    </row>
    <row r="170" spans="1:27" ht="18" hidden="1" customHeight="1" outlineLevel="1" x14ac:dyDescent="0.2">
      <c r="A170" s="254"/>
      <c r="B170" s="254"/>
      <c r="C170" s="224"/>
      <c r="D170" s="225"/>
      <c r="E170" s="226"/>
      <c r="F170" s="226"/>
      <c r="G170" s="226"/>
      <c r="H170" s="227"/>
      <c r="I170" s="228"/>
      <c r="J170" s="229"/>
      <c r="K170" s="229"/>
      <c r="L170" s="228"/>
      <c r="M170" s="230"/>
      <c r="N170" s="220"/>
      <c r="Q170" s="177" t="str">
        <f t="shared" si="10"/>
        <v>NON</v>
      </c>
      <c r="R170" s="177" t="str">
        <f t="shared" ca="1" si="9"/>
        <v>&lt;25 lignes donc pas d'échantillonnage</v>
      </c>
      <c r="S170" s="245"/>
      <c r="T170" s="177" t="str">
        <f t="shared" si="11"/>
        <v>Contrôle en exhaustif</v>
      </c>
      <c r="U170" s="245"/>
      <c r="V170" s="245"/>
      <c r="W170" s="245"/>
      <c r="X170" s="246"/>
      <c r="Y170" s="246"/>
      <c r="Z170" s="245"/>
      <c r="AA170" s="1"/>
    </row>
    <row r="171" spans="1:27" ht="18" hidden="1" customHeight="1" outlineLevel="1" x14ac:dyDescent="0.2">
      <c r="A171" s="254"/>
      <c r="B171" s="254"/>
      <c r="C171" s="224"/>
      <c r="D171" s="225"/>
      <c r="E171" s="226"/>
      <c r="F171" s="226"/>
      <c r="G171" s="226"/>
      <c r="H171" s="227"/>
      <c r="I171" s="228"/>
      <c r="J171" s="229"/>
      <c r="K171" s="229"/>
      <c r="L171" s="228"/>
      <c r="M171" s="230"/>
      <c r="N171" s="220"/>
      <c r="Q171" s="177" t="str">
        <f t="shared" si="10"/>
        <v>NON</v>
      </c>
      <c r="R171" s="177" t="str">
        <f t="shared" ca="1" si="9"/>
        <v>&lt;25 lignes donc pas d'échantillonnage</v>
      </c>
      <c r="S171" s="245"/>
      <c r="T171" s="177" t="str">
        <f t="shared" si="11"/>
        <v>Contrôle en exhaustif</v>
      </c>
      <c r="U171" s="245"/>
      <c r="V171" s="245"/>
      <c r="W171" s="245"/>
      <c r="X171" s="246"/>
      <c r="Y171" s="246"/>
      <c r="Z171" s="245"/>
      <c r="AA171" s="1"/>
    </row>
    <row r="172" spans="1:27" ht="18" hidden="1" customHeight="1" outlineLevel="1" x14ac:dyDescent="0.2">
      <c r="A172" s="254"/>
      <c r="B172" s="254"/>
      <c r="C172" s="224"/>
      <c r="D172" s="225"/>
      <c r="E172" s="226"/>
      <c r="F172" s="226"/>
      <c r="G172" s="226"/>
      <c r="H172" s="227"/>
      <c r="I172" s="228"/>
      <c r="J172" s="229"/>
      <c r="K172" s="229"/>
      <c r="L172" s="228"/>
      <c r="M172" s="230"/>
      <c r="N172" s="220"/>
      <c r="Q172" s="177" t="str">
        <f t="shared" si="10"/>
        <v>NON</v>
      </c>
      <c r="R172" s="177" t="str">
        <f t="shared" ca="1" si="9"/>
        <v>&lt;25 lignes donc pas d'échantillonnage</v>
      </c>
      <c r="S172" s="245"/>
      <c r="T172" s="177" t="str">
        <f t="shared" si="11"/>
        <v>Contrôle en exhaustif</v>
      </c>
      <c r="U172" s="245"/>
      <c r="V172" s="245"/>
      <c r="W172" s="245"/>
      <c r="X172" s="246"/>
      <c r="Y172" s="246"/>
      <c r="Z172" s="245"/>
      <c r="AA172" s="1"/>
    </row>
    <row r="173" spans="1:27" ht="18" hidden="1" customHeight="1" outlineLevel="1" x14ac:dyDescent="0.2">
      <c r="A173" s="254"/>
      <c r="B173" s="254"/>
      <c r="C173" s="224"/>
      <c r="D173" s="225"/>
      <c r="E173" s="226"/>
      <c r="F173" s="226"/>
      <c r="G173" s="226"/>
      <c r="H173" s="227"/>
      <c r="I173" s="228"/>
      <c r="J173" s="229"/>
      <c r="K173" s="229"/>
      <c r="L173" s="228"/>
      <c r="M173" s="230"/>
      <c r="N173" s="220"/>
      <c r="Q173" s="177" t="str">
        <f t="shared" si="10"/>
        <v>NON</v>
      </c>
      <c r="R173" s="177" t="str">
        <f t="shared" ca="1" si="9"/>
        <v>&lt;25 lignes donc pas d'échantillonnage</v>
      </c>
      <c r="S173" s="245"/>
      <c r="T173" s="177" t="str">
        <f t="shared" si="11"/>
        <v>Contrôle en exhaustif</v>
      </c>
      <c r="U173" s="245"/>
      <c r="V173" s="245"/>
      <c r="W173" s="245"/>
      <c r="X173" s="246"/>
      <c r="Y173" s="246"/>
      <c r="Z173" s="245"/>
      <c r="AA173" s="1"/>
    </row>
    <row r="174" spans="1:27" ht="18" hidden="1" customHeight="1" outlineLevel="1" x14ac:dyDescent="0.2">
      <c r="A174" s="254"/>
      <c r="B174" s="254"/>
      <c r="C174" s="224"/>
      <c r="D174" s="225"/>
      <c r="E174" s="226"/>
      <c r="F174" s="226"/>
      <c r="G174" s="226"/>
      <c r="H174" s="227"/>
      <c r="I174" s="228"/>
      <c r="J174" s="229"/>
      <c r="K174" s="229"/>
      <c r="L174" s="228"/>
      <c r="M174" s="230"/>
      <c r="N174" s="220"/>
      <c r="Q174" s="177" t="str">
        <f t="shared" si="10"/>
        <v>NON</v>
      </c>
      <c r="R174" s="177" t="str">
        <f t="shared" ca="1" si="9"/>
        <v>&lt;25 lignes donc pas d'échantillonnage</v>
      </c>
      <c r="S174" s="245"/>
      <c r="T174" s="177" t="str">
        <f t="shared" si="11"/>
        <v>Contrôle en exhaustif</v>
      </c>
      <c r="U174" s="245"/>
      <c r="V174" s="245"/>
      <c r="W174" s="245"/>
      <c r="X174" s="246"/>
      <c r="Y174" s="246"/>
      <c r="Z174" s="245"/>
      <c r="AA174" s="1"/>
    </row>
    <row r="175" spans="1:27" ht="18" hidden="1" customHeight="1" outlineLevel="1" x14ac:dyDescent="0.2">
      <c r="A175" s="254"/>
      <c r="B175" s="254"/>
      <c r="C175" s="224"/>
      <c r="D175" s="225"/>
      <c r="E175" s="226"/>
      <c r="F175" s="226"/>
      <c r="G175" s="226"/>
      <c r="H175" s="227"/>
      <c r="I175" s="228"/>
      <c r="J175" s="229"/>
      <c r="K175" s="229"/>
      <c r="L175" s="228"/>
      <c r="M175" s="230"/>
      <c r="N175" s="220"/>
      <c r="Q175" s="177" t="str">
        <f t="shared" si="10"/>
        <v>NON</v>
      </c>
      <c r="R175" s="177" t="str">
        <f t="shared" ca="1" si="9"/>
        <v>&lt;25 lignes donc pas d'échantillonnage</v>
      </c>
      <c r="S175" s="245"/>
      <c r="T175" s="177" t="str">
        <f t="shared" si="11"/>
        <v>Contrôle en exhaustif</v>
      </c>
      <c r="U175" s="245"/>
      <c r="V175" s="245"/>
      <c r="W175" s="245"/>
      <c r="X175" s="246"/>
      <c r="Y175" s="246"/>
      <c r="Z175" s="245"/>
      <c r="AA175" s="1"/>
    </row>
    <row r="176" spans="1:27" ht="18" hidden="1" customHeight="1" outlineLevel="1" x14ac:dyDescent="0.2">
      <c r="A176" s="254"/>
      <c r="B176" s="254"/>
      <c r="C176" s="224"/>
      <c r="D176" s="225"/>
      <c r="E176" s="226"/>
      <c r="F176" s="226"/>
      <c r="G176" s="226"/>
      <c r="H176" s="227"/>
      <c r="I176" s="228"/>
      <c r="J176" s="229"/>
      <c r="K176" s="229"/>
      <c r="L176" s="228"/>
      <c r="M176" s="230"/>
      <c r="N176" s="220"/>
      <c r="Q176" s="177" t="str">
        <f t="shared" si="10"/>
        <v>NON</v>
      </c>
      <c r="R176" s="177" t="str">
        <f t="shared" ca="1" si="9"/>
        <v>&lt;25 lignes donc pas d'échantillonnage</v>
      </c>
      <c r="S176" s="245"/>
      <c r="T176" s="177" t="str">
        <f t="shared" si="11"/>
        <v>Contrôle en exhaustif</v>
      </c>
      <c r="U176" s="245"/>
      <c r="V176" s="245"/>
      <c r="W176" s="245"/>
      <c r="X176" s="246"/>
      <c r="Y176" s="246"/>
      <c r="Z176" s="245"/>
      <c r="AA176" s="1"/>
    </row>
    <row r="177" spans="1:27" ht="18" hidden="1" customHeight="1" outlineLevel="1" x14ac:dyDescent="0.2">
      <c r="A177" s="254"/>
      <c r="B177" s="254"/>
      <c r="C177" s="224"/>
      <c r="D177" s="225"/>
      <c r="E177" s="226"/>
      <c r="F177" s="226"/>
      <c r="G177" s="226"/>
      <c r="H177" s="227"/>
      <c r="I177" s="228"/>
      <c r="J177" s="229"/>
      <c r="K177" s="229"/>
      <c r="L177" s="228"/>
      <c r="M177" s="230"/>
      <c r="N177" s="220"/>
      <c r="Q177" s="177" t="str">
        <f t="shared" si="10"/>
        <v>NON</v>
      </c>
      <c r="R177" s="177" t="str">
        <f t="shared" ca="1" si="9"/>
        <v>&lt;25 lignes donc pas d'échantillonnage</v>
      </c>
      <c r="S177" s="245"/>
      <c r="T177" s="177" t="str">
        <f t="shared" si="11"/>
        <v>Contrôle en exhaustif</v>
      </c>
      <c r="U177" s="245"/>
      <c r="V177" s="245"/>
      <c r="W177" s="245"/>
      <c r="X177" s="246"/>
      <c r="Y177" s="246"/>
      <c r="Z177" s="245"/>
      <c r="AA177" s="1"/>
    </row>
    <row r="178" spans="1:27" ht="18" hidden="1" customHeight="1" outlineLevel="1" x14ac:dyDescent="0.2">
      <c r="A178" s="254"/>
      <c r="B178" s="254"/>
      <c r="C178" s="224"/>
      <c r="D178" s="225"/>
      <c r="E178" s="226"/>
      <c r="F178" s="226"/>
      <c r="G178" s="226"/>
      <c r="H178" s="227"/>
      <c r="I178" s="228"/>
      <c r="J178" s="229"/>
      <c r="K178" s="229"/>
      <c r="L178" s="228"/>
      <c r="M178" s="230"/>
      <c r="N178" s="220"/>
      <c r="Q178" s="177" t="str">
        <f t="shared" si="10"/>
        <v>NON</v>
      </c>
      <c r="R178" s="177" t="str">
        <f t="shared" ca="1" si="9"/>
        <v>&lt;25 lignes donc pas d'échantillonnage</v>
      </c>
      <c r="S178" s="245"/>
      <c r="T178" s="177" t="str">
        <f t="shared" si="11"/>
        <v>Contrôle en exhaustif</v>
      </c>
      <c r="U178" s="245"/>
      <c r="V178" s="245"/>
      <c r="W178" s="245"/>
      <c r="X178" s="246"/>
      <c r="Y178" s="246"/>
      <c r="Z178" s="245"/>
      <c r="AA178" s="1"/>
    </row>
    <row r="179" spans="1:27" ht="18" hidden="1" customHeight="1" outlineLevel="1" x14ac:dyDescent="0.2">
      <c r="A179" s="254"/>
      <c r="B179" s="254"/>
      <c r="C179" s="224"/>
      <c r="D179" s="225"/>
      <c r="E179" s="226"/>
      <c r="F179" s="226"/>
      <c r="G179" s="226"/>
      <c r="H179" s="227"/>
      <c r="I179" s="228"/>
      <c r="J179" s="229"/>
      <c r="K179" s="229"/>
      <c r="L179" s="228"/>
      <c r="M179" s="230"/>
      <c r="N179" s="220"/>
      <c r="Q179" s="177" t="str">
        <f t="shared" si="10"/>
        <v>NON</v>
      </c>
      <c r="R179" s="177" t="str">
        <f t="shared" ca="1" si="9"/>
        <v>&lt;25 lignes donc pas d'échantillonnage</v>
      </c>
      <c r="S179" s="245"/>
      <c r="T179" s="177" t="str">
        <f t="shared" si="11"/>
        <v>Contrôle en exhaustif</v>
      </c>
      <c r="U179" s="245"/>
      <c r="V179" s="245"/>
      <c r="W179" s="245"/>
      <c r="X179" s="246"/>
      <c r="Y179" s="246"/>
      <c r="Z179" s="245"/>
      <c r="AA179" s="1"/>
    </row>
    <row r="180" spans="1:27" ht="18" hidden="1" customHeight="1" outlineLevel="1" x14ac:dyDescent="0.2">
      <c r="A180" s="254"/>
      <c r="B180" s="254"/>
      <c r="C180" s="224"/>
      <c r="D180" s="225"/>
      <c r="E180" s="226"/>
      <c r="F180" s="226"/>
      <c r="G180" s="226"/>
      <c r="H180" s="227"/>
      <c r="I180" s="228"/>
      <c r="J180" s="229"/>
      <c r="K180" s="229"/>
      <c r="L180" s="228"/>
      <c r="M180" s="230"/>
      <c r="N180" s="220"/>
      <c r="Q180" s="177" t="str">
        <f t="shared" si="10"/>
        <v>NON</v>
      </c>
      <c r="R180" s="177" t="str">
        <f t="shared" ca="1" si="9"/>
        <v>&lt;25 lignes donc pas d'échantillonnage</v>
      </c>
      <c r="S180" s="245"/>
      <c r="T180" s="177" t="str">
        <f t="shared" si="11"/>
        <v>Contrôle en exhaustif</v>
      </c>
      <c r="U180" s="245"/>
      <c r="V180" s="245"/>
      <c r="W180" s="245"/>
      <c r="X180" s="246"/>
      <c r="Y180" s="246"/>
      <c r="Z180" s="245"/>
      <c r="AA180" s="1"/>
    </row>
    <row r="181" spans="1:27" ht="18" hidden="1" customHeight="1" outlineLevel="1" x14ac:dyDescent="0.2">
      <c r="A181" s="254"/>
      <c r="B181" s="254"/>
      <c r="C181" s="224"/>
      <c r="D181" s="225"/>
      <c r="E181" s="226"/>
      <c r="F181" s="226"/>
      <c r="G181" s="226"/>
      <c r="H181" s="227"/>
      <c r="I181" s="228"/>
      <c r="J181" s="229"/>
      <c r="K181" s="229"/>
      <c r="L181" s="228"/>
      <c r="M181" s="230"/>
      <c r="N181" s="220"/>
      <c r="Q181" s="177" t="str">
        <f t="shared" si="10"/>
        <v>NON</v>
      </c>
      <c r="R181" s="177" t="str">
        <f t="shared" ca="1" si="9"/>
        <v>&lt;25 lignes donc pas d'échantillonnage</v>
      </c>
      <c r="S181" s="245"/>
      <c r="T181" s="177" t="str">
        <f t="shared" si="11"/>
        <v>Contrôle en exhaustif</v>
      </c>
      <c r="U181" s="245"/>
      <c r="V181" s="245"/>
      <c r="W181" s="245"/>
      <c r="X181" s="246"/>
      <c r="Y181" s="246"/>
      <c r="Z181" s="245"/>
      <c r="AA181" s="1"/>
    </row>
    <row r="182" spans="1:27" ht="18" hidden="1" customHeight="1" outlineLevel="1" x14ac:dyDescent="0.2">
      <c r="A182" s="254"/>
      <c r="B182" s="254"/>
      <c r="C182" s="224"/>
      <c r="D182" s="225"/>
      <c r="E182" s="226"/>
      <c r="F182" s="226"/>
      <c r="G182" s="226"/>
      <c r="H182" s="227"/>
      <c r="I182" s="228"/>
      <c r="J182" s="229"/>
      <c r="K182" s="229"/>
      <c r="L182" s="228"/>
      <c r="M182" s="230"/>
      <c r="N182" s="220"/>
      <c r="Q182" s="177" t="str">
        <f t="shared" si="10"/>
        <v>NON</v>
      </c>
      <c r="R182" s="177" t="str">
        <f t="shared" ca="1" si="9"/>
        <v>&lt;25 lignes donc pas d'échantillonnage</v>
      </c>
      <c r="S182" s="245"/>
      <c r="T182" s="177" t="str">
        <f t="shared" si="11"/>
        <v>Contrôle en exhaustif</v>
      </c>
      <c r="U182" s="245"/>
      <c r="V182" s="245"/>
      <c r="W182" s="245"/>
      <c r="X182" s="246"/>
      <c r="Y182" s="246"/>
      <c r="Z182" s="245"/>
      <c r="AA182" s="1"/>
    </row>
    <row r="183" spans="1:27" ht="18" hidden="1" customHeight="1" outlineLevel="1" x14ac:dyDescent="0.2">
      <c r="A183" s="254"/>
      <c r="B183" s="254"/>
      <c r="C183" s="224"/>
      <c r="D183" s="225"/>
      <c r="E183" s="226"/>
      <c r="F183" s="226"/>
      <c r="G183" s="226"/>
      <c r="H183" s="227"/>
      <c r="I183" s="228"/>
      <c r="J183" s="229"/>
      <c r="K183" s="229"/>
      <c r="L183" s="228"/>
      <c r="M183" s="230"/>
      <c r="N183" s="220"/>
      <c r="Q183" s="177" t="str">
        <f t="shared" si="10"/>
        <v>NON</v>
      </c>
      <c r="R183" s="177" t="str">
        <f t="shared" ca="1" si="9"/>
        <v>&lt;25 lignes donc pas d'échantillonnage</v>
      </c>
      <c r="S183" s="245"/>
      <c r="T183" s="177" t="str">
        <f t="shared" si="11"/>
        <v>Contrôle en exhaustif</v>
      </c>
      <c r="U183" s="245"/>
      <c r="V183" s="245"/>
      <c r="W183" s="245"/>
      <c r="X183" s="246"/>
      <c r="Y183" s="246"/>
      <c r="Z183" s="245"/>
      <c r="AA183" s="1"/>
    </row>
    <row r="184" spans="1:27" ht="18" hidden="1" customHeight="1" outlineLevel="1" x14ac:dyDescent="0.2">
      <c r="A184" s="254"/>
      <c r="B184" s="254"/>
      <c r="C184" s="224"/>
      <c r="D184" s="225"/>
      <c r="E184" s="226"/>
      <c r="F184" s="226"/>
      <c r="G184" s="226"/>
      <c r="H184" s="227"/>
      <c r="I184" s="228"/>
      <c r="J184" s="229"/>
      <c r="K184" s="229"/>
      <c r="L184" s="228"/>
      <c r="M184" s="230"/>
      <c r="N184" s="220"/>
      <c r="Q184" s="177" t="str">
        <f t="shared" si="10"/>
        <v>NON</v>
      </c>
      <c r="R184" s="177" t="str">
        <f t="shared" ca="1" si="9"/>
        <v>&lt;25 lignes donc pas d'échantillonnage</v>
      </c>
      <c r="S184" s="245"/>
      <c r="T184" s="177" t="str">
        <f t="shared" si="11"/>
        <v>Contrôle en exhaustif</v>
      </c>
      <c r="U184" s="245"/>
      <c r="V184" s="245"/>
      <c r="W184" s="245"/>
      <c r="X184" s="246"/>
      <c r="Y184" s="246"/>
      <c r="Z184" s="245"/>
      <c r="AA184" s="1"/>
    </row>
    <row r="185" spans="1:27" ht="18" hidden="1" customHeight="1" outlineLevel="1" x14ac:dyDescent="0.2">
      <c r="A185" s="254"/>
      <c r="B185" s="254"/>
      <c r="C185" s="224"/>
      <c r="D185" s="225"/>
      <c r="E185" s="226"/>
      <c r="F185" s="226"/>
      <c r="G185" s="226"/>
      <c r="H185" s="227"/>
      <c r="I185" s="228"/>
      <c r="J185" s="229"/>
      <c r="K185" s="229"/>
      <c r="L185" s="228"/>
      <c r="M185" s="230"/>
      <c r="N185" s="220"/>
      <c r="Q185" s="177" t="str">
        <f t="shared" si="10"/>
        <v>NON</v>
      </c>
      <c r="R185" s="177" t="str">
        <f t="shared" ca="1" si="9"/>
        <v>&lt;25 lignes donc pas d'échantillonnage</v>
      </c>
      <c r="S185" s="245"/>
      <c r="T185" s="177" t="str">
        <f t="shared" si="11"/>
        <v>Contrôle en exhaustif</v>
      </c>
      <c r="U185" s="245"/>
      <c r="V185" s="245"/>
      <c r="W185" s="245"/>
      <c r="X185" s="246"/>
      <c r="Y185" s="246"/>
      <c r="Z185" s="245"/>
      <c r="AA185" s="1"/>
    </row>
    <row r="186" spans="1:27" ht="18" hidden="1" customHeight="1" outlineLevel="1" x14ac:dyDescent="0.2">
      <c r="A186" s="254"/>
      <c r="B186" s="254"/>
      <c r="C186" s="224"/>
      <c r="D186" s="225"/>
      <c r="E186" s="226"/>
      <c r="F186" s="226"/>
      <c r="G186" s="226"/>
      <c r="H186" s="227"/>
      <c r="I186" s="228"/>
      <c r="J186" s="229"/>
      <c r="K186" s="229"/>
      <c r="L186" s="228"/>
      <c r="M186" s="230"/>
      <c r="N186" s="220"/>
      <c r="Q186" s="177" t="str">
        <f t="shared" si="10"/>
        <v>NON</v>
      </c>
      <c r="R186" s="177" t="str">
        <f t="shared" ca="1" si="9"/>
        <v>&lt;25 lignes donc pas d'échantillonnage</v>
      </c>
      <c r="S186" s="245"/>
      <c r="T186" s="177" t="str">
        <f t="shared" si="11"/>
        <v>Contrôle en exhaustif</v>
      </c>
      <c r="U186" s="245"/>
      <c r="V186" s="245"/>
      <c r="W186" s="245"/>
      <c r="X186" s="246"/>
      <c r="Y186" s="246"/>
      <c r="Z186" s="245"/>
      <c r="AA186" s="1"/>
    </row>
    <row r="187" spans="1:27" ht="18" hidden="1" customHeight="1" outlineLevel="1" x14ac:dyDescent="0.2">
      <c r="A187" s="254"/>
      <c r="B187" s="254"/>
      <c r="C187" s="224"/>
      <c r="D187" s="225"/>
      <c r="E187" s="226"/>
      <c r="F187" s="226"/>
      <c r="G187" s="226"/>
      <c r="H187" s="227"/>
      <c r="I187" s="228"/>
      <c r="J187" s="229"/>
      <c r="K187" s="229"/>
      <c r="L187" s="228"/>
      <c r="M187" s="230"/>
      <c r="N187" s="220"/>
      <c r="Q187" s="177" t="str">
        <f t="shared" si="10"/>
        <v>NON</v>
      </c>
      <c r="R187" s="177" t="str">
        <f t="shared" ca="1" si="9"/>
        <v>&lt;25 lignes donc pas d'échantillonnage</v>
      </c>
      <c r="S187" s="245"/>
      <c r="T187" s="177" t="str">
        <f t="shared" si="11"/>
        <v>Contrôle en exhaustif</v>
      </c>
      <c r="U187" s="245"/>
      <c r="V187" s="245"/>
      <c r="W187" s="245"/>
      <c r="X187" s="246"/>
      <c r="Y187" s="246"/>
      <c r="Z187" s="245"/>
      <c r="AA187" s="1"/>
    </row>
    <row r="188" spans="1:27" ht="18" hidden="1" customHeight="1" outlineLevel="1" x14ac:dyDescent="0.2">
      <c r="A188" s="254"/>
      <c r="B188" s="254"/>
      <c r="C188" s="224"/>
      <c r="D188" s="225"/>
      <c r="E188" s="226"/>
      <c r="F188" s="226"/>
      <c r="G188" s="226"/>
      <c r="H188" s="227"/>
      <c r="I188" s="228"/>
      <c r="J188" s="229"/>
      <c r="K188" s="229"/>
      <c r="L188" s="228"/>
      <c r="M188" s="230"/>
      <c r="N188" s="220"/>
      <c r="Q188" s="177" t="str">
        <f t="shared" si="10"/>
        <v>NON</v>
      </c>
      <c r="R188" s="177" t="str">
        <f t="shared" ca="1" si="9"/>
        <v>&lt;25 lignes donc pas d'échantillonnage</v>
      </c>
      <c r="S188" s="245"/>
      <c r="T188" s="177" t="str">
        <f t="shared" si="11"/>
        <v>Contrôle en exhaustif</v>
      </c>
      <c r="U188" s="245"/>
      <c r="V188" s="245"/>
      <c r="W188" s="245"/>
      <c r="X188" s="246"/>
      <c r="Y188" s="246"/>
      <c r="Z188" s="245"/>
      <c r="AA188" s="1"/>
    </row>
    <row r="189" spans="1:27" ht="18" hidden="1" customHeight="1" outlineLevel="1" x14ac:dyDescent="0.2">
      <c r="A189" s="254"/>
      <c r="B189" s="254"/>
      <c r="C189" s="224"/>
      <c r="D189" s="225"/>
      <c r="E189" s="226"/>
      <c r="F189" s="226"/>
      <c r="G189" s="226"/>
      <c r="H189" s="227"/>
      <c r="I189" s="228"/>
      <c r="J189" s="229"/>
      <c r="K189" s="229"/>
      <c r="L189" s="228"/>
      <c r="M189" s="230"/>
      <c r="N189" s="220"/>
      <c r="Q189" s="177" t="str">
        <f t="shared" si="10"/>
        <v>NON</v>
      </c>
      <c r="R189" s="177" t="str">
        <f t="shared" ca="1" si="9"/>
        <v>&lt;25 lignes donc pas d'échantillonnage</v>
      </c>
      <c r="S189" s="245"/>
      <c r="T189" s="177" t="str">
        <f t="shared" si="11"/>
        <v>Contrôle en exhaustif</v>
      </c>
      <c r="U189" s="245"/>
      <c r="V189" s="245"/>
      <c r="W189" s="245"/>
      <c r="X189" s="246"/>
      <c r="Y189" s="246"/>
      <c r="Z189" s="245"/>
      <c r="AA189" s="1"/>
    </row>
    <row r="190" spans="1:27" ht="18" hidden="1" customHeight="1" outlineLevel="1" x14ac:dyDescent="0.2">
      <c r="A190" s="254"/>
      <c r="B190" s="254"/>
      <c r="C190" s="224"/>
      <c r="D190" s="225"/>
      <c r="E190" s="226"/>
      <c r="F190" s="226"/>
      <c r="G190" s="226"/>
      <c r="H190" s="227"/>
      <c r="I190" s="228"/>
      <c r="J190" s="229"/>
      <c r="K190" s="229"/>
      <c r="L190" s="228"/>
      <c r="M190" s="230"/>
      <c r="N190" s="220"/>
      <c r="Q190" s="177" t="str">
        <f t="shared" si="10"/>
        <v>NON</v>
      </c>
      <c r="R190" s="177" t="str">
        <f t="shared" ca="1" si="9"/>
        <v>&lt;25 lignes donc pas d'échantillonnage</v>
      </c>
      <c r="S190" s="245"/>
      <c r="T190" s="177" t="str">
        <f t="shared" si="11"/>
        <v>Contrôle en exhaustif</v>
      </c>
      <c r="U190" s="245"/>
      <c r="V190" s="245"/>
      <c r="W190" s="245"/>
      <c r="X190" s="246"/>
      <c r="Y190" s="246"/>
      <c r="Z190" s="245"/>
      <c r="AA190" s="1"/>
    </row>
    <row r="191" spans="1:27" ht="18" hidden="1" customHeight="1" outlineLevel="1" x14ac:dyDescent="0.2">
      <c r="A191" s="254"/>
      <c r="B191" s="254"/>
      <c r="C191" s="224"/>
      <c r="D191" s="225"/>
      <c r="E191" s="226"/>
      <c r="F191" s="226"/>
      <c r="G191" s="226"/>
      <c r="H191" s="227"/>
      <c r="I191" s="228"/>
      <c r="J191" s="229"/>
      <c r="K191" s="229"/>
      <c r="L191" s="228"/>
      <c r="M191" s="230"/>
      <c r="N191" s="220"/>
      <c r="Q191" s="177" t="str">
        <f t="shared" si="10"/>
        <v>NON</v>
      </c>
      <c r="R191" s="177" t="str">
        <f t="shared" ca="1" si="9"/>
        <v>&lt;25 lignes donc pas d'échantillonnage</v>
      </c>
      <c r="S191" s="245"/>
      <c r="T191" s="177" t="str">
        <f t="shared" si="11"/>
        <v>Contrôle en exhaustif</v>
      </c>
      <c r="U191" s="245"/>
      <c r="V191" s="245"/>
      <c r="W191" s="245"/>
      <c r="X191" s="246"/>
      <c r="Y191" s="246"/>
      <c r="Z191" s="245"/>
      <c r="AA191" s="1"/>
    </row>
    <row r="192" spans="1:27" ht="18" hidden="1" customHeight="1" outlineLevel="1" x14ac:dyDescent="0.2">
      <c r="A192" s="254"/>
      <c r="B192" s="254"/>
      <c r="C192" s="224"/>
      <c r="D192" s="225"/>
      <c r="E192" s="226"/>
      <c r="F192" s="226"/>
      <c r="G192" s="226"/>
      <c r="H192" s="227"/>
      <c r="I192" s="228"/>
      <c r="J192" s="229"/>
      <c r="K192" s="229"/>
      <c r="L192" s="228"/>
      <c r="M192" s="230"/>
      <c r="N192" s="220"/>
      <c r="Q192" s="177" t="str">
        <f t="shared" si="10"/>
        <v>NON</v>
      </c>
      <c r="R192" s="177" t="str">
        <f t="shared" ca="1" si="9"/>
        <v>&lt;25 lignes donc pas d'échantillonnage</v>
      </c>
      <c r="S192" s="245"/>
      <c r="T192" s="177" t="str">
        <f t="shared" si="11"/>
        <v>Contrôle en exhaustif</v>
      </c>
      <c r="U192" s="245"/>
      <c r="V192" s="245"/>
      <c r="W192" s="245"/>
      <c r="X192" s="246"/>
      <c r="Y192" s="246"/>
      <c r="Z192" s="245"/>
      <c r="AA192" s="1"/>
    </row>
    <row r="193" spans="1:27" ht="18" hidden="1" customHeight="1" outlineLevel="1" x14ac:dyDescent="0.2">
      <c r="A193" s="254"/>
      <c r="B193" s="254"/>
      <c r="C193" s="224"/>
      <c r="D193" s="225"/>
      <c r="E193" s="226"/>
      <c r="F193" s="226"/>
      <c r="G193" s="226"/>
      <c r="H193" s="227"/>
      <c r="I193" s="228"/>
      <c r="J193" s="229"/>
      <c r="K193" s="229"/>
      <c r="L193" s="228"/>
      <c r="M193" s="230"/>
      <c r="N193" s="220"/>
      <c r="Q193" s="177" t="str">
        <f t="shared" si="10"/>
        <v>NON</v>
      </c>
      <c r="R193" s="177" t="str">
        <f t="shared" ca="1" si="9"/>
        <v>&lt;25 lignes donc pas d'échantillonnage</v>
      </c>
      <c r="S193" s="245"/>
      <c r="T193" s="177" t="str">
        <f t="shared" si="11"/>
        <v>Contrôle en exhaustif</v>
      </c>
      <c r="U193" s="245"/>
      <c r="V193" s="245"/>
      <c r="W193" s="245"/>
      <c r="X193" s="246"/>
      <c r="Y193" s="246"/>
      <c r="Z193" s="245"/>
      <c r="AA193" s="1"/>
    </row>
    <row r="194" spans="1:27" ht="18" hidden="1" customHeight="1" outlineLevel="1" x14ac:dyDescent="0.2">
      <c r="A194" s="254"/>
      <c r="B194" s="254"/>
      <c r="C194" s="224"/>
      <c r="D194" s="225"/>
      <c r="E194" s="226"/>
      <c r="F194" s="226"/>
      <c r="G194" s="226"/>
      <c r="H194" s="227"/>
      <c r="I194" s="228"/>
      <c r="J194" s="229"/>
      <c r="K194" s="229"/>
      <c r="L194" s="228"/>
      <c r="M194" s="230"/>
      <c r="N194" s="220"/>
      <c r="Q194" s="177" t="str">
        <f t="shared" si="10"/>
        <v>NON</v>
      </c>
      <c r="R194" s="177" t="str">
        <f t="shared" ca="1" si="9"/>
        <v>&lt;25 lignes donc pas d'échantillonnage</v>
      </c>
      <c r="S194" s="245"/>
      <c r="T194" s="177" t="str">
        <f t="shared" si="11"/>
        <v>Contrôle en exhaustif</v>
      </c>
      <c r="U194" s="245"/>
      <c r="V194" s="245"/>
      <c r="W194" s="245"/>
      <c r="X194" s="246"/>
      <c r="Y194" s="246"/>
      <c r="Z194" s="245"/>
      <c r="AA194" s="1"/>
    </row>
    <row r="195" spans="1:27" ht="18" hidden="1" customHeight="1" outlineLevel="1" x14ac:dyDescent="0.2">
      <c r="A195" s="254"/>
      <c r="B195" s="254"/>
      <c r="C195" s="224"/>
      <c r="D195" s="225"/>
      <c r="E195" s="226"/>
      <c r="F195" s="226"/>
      <c r="G195" s="226"/>
      <c r="H195" s="227"/>
      <c r="I195" s="228"/>
      <c r="J195" s="229"/>
      <c r="K195" s="229"/>
      <c r="L195" s="228"/>
      <c r="M195" s="230"/>
      <c r="N195" s="220"/>
      <c r="Q195" s="177" t="str">
        <f t="shared" si="10"/>
        <v>NON</v>
      </c>
      <c r="R195" s="177" t="str">
        <f t="shared" ca="1" si="9"/>
        <v>&lt;25 lignes donc pas d'échantillonnage</v>
      </c>
      <c r="S195" s="245"/>
      <c r="T195" s="177" t="str">
        <f t="shared" si="11"/>
        <v>Contrôle en exhaustif</v>
      </c>
      <c r="U195" s="245"/>
      <c r="V195" s="245"/>
      <c r="W195" s="245"/>
      <c r="X195" s="246"/>
      <c r="Y195" s="246"/>
      <c r="Z195" s="245"/>
      <c r="AA195" s="1"/>
    </row>
    <row r="196" spans="1:27" ht="18" hidden="1" customHeight="1" outlineLevel="1" x14ac:dyDescent="0.2">
      <c r="A196" s="254"/>
      <c r="B196" s="254"/>
      <c r="C196" s="224"/>
      <c r="D196" s="225"/>
      <c r="E196" s="226"/>
      <c r="F196" s="226"/>
      <c r="G196" s="226"/>
      <c r="H196" s="227"/>
      <c r="I196" s="228"/>
      <c r="J196" s="229"/>
      <c r="K196" s="229"/>
      <c r="L196" s="228"/>
      <c r="M196" s="230"/>
      <c r="N196" s="220"/>
      <c r="Q196" s="177" t="str">
        <f t="shared" si="10"/>
        <v>NON</v>
      </c>
      <c r="R196" s="177" t="str">
        <f t="shared" ca="1" si="9"/>
        <v>&lt;25 lignes donc pas d'échantillonnage</v>
      </c>
      <c r="S196" s="245"/>
      <c r="T196" s="177" t="str">
        <f t="shared" si="11"/>
        <v>Contrôle en exhaustif</v>
      </c>
      <c r="U196" s="245"/>
      <c r="V196" s="245"/>
      <c r="W196" s="245"/>
      <c r="X196" s="246"/>
      <c r="Y196" s="246"/>
      <c r="Z196" s="245"/>
      <c r="AA196" s="1"/>
    </row>
    <row r="197" spans="1:27" ht="18" hidden="1" customHeight="1" outlineLevel="1" x14ac:dyDescent="0.2">
      <c r="A197" s="254"/>
      <c r="B197" s="254"/>
      <c r="C197" s="224"/>
      <c r="D197" s="225"/>
      <c r="E197" s="226"/>
      <c r="F197" s="226"/>
      <c r="G197" s="226"/>
      <c r="H197" s="227"/>
      <c r="I197" s="228"/>
      <c r="J197" s="229"/>
      <c r="K197" s="229"/>
      <c r="L197" s="228"/>
      <c r="M197" s="230"/>
      <c r="N197" s="220"/>
      <c r="Q197" s="177" t="str">
        <f t="shared" si="10"/>
        <v>NON</v>
      </c>
      <c r="R197" s="177" t="str">
        <f t="shared" ca="1" si="9"/>
        <v>&lt;25 lignes donc pas d'échantillonnage</v>
      </c>
      <c r="S197" s="245"/>
      <c r="T197" s="177" t="str">
        <f t="shared" si="11"/>
        <v>Contrôle en exhaustif</v>
      </c>
      <c r="U197" s="245"/>
      <c r="V197" s="245"/>
      <c r="W197" s="245"/>
      <c r="X197" s="246"/>
      <c r="Y197" s="246"/>
      <c r="Z197" s="245"/>
      <c r="AA197" s="1"/>
    </row>
    <row r="198" spans="1:27" ht="18" hidden="1" customHeight="1" outlineLevel="1" x14ac:dyDescent="0.2">
      <c r="A198" s="254"/>
      <c r="B198" s="254"/>
      <c r="C198" s="224"/>
      <c r="D198" s="225"/>
      <c r="E198" s="226"/>
      <c r="F198" s="226"/>
      <c r="G198" s="226"/>
      <c r="H198" s="227"/>
      <c r="I198" s="228"/>
      <c r="J198" s="229"/>
      <c r="K198" s="229"/>
      <c r="L198" s="228"/>
      <c r="M198" s="230"/>
      <c r="N198" s="220"/>
      <c r="Q198" s="177" t="str">
        <f t="shared" si="10"/>
        <v>NON</v>
      </c>
      <c r="R198" s="177" t="str">
        <f t="shared" ca="1" si="9"/>
        <v>&lt;25 lignes donc pas d'échantillonnage</v>
      </c>
      <c r="S198" s="245"/>
      <c r="T198" s="177" t="str">
        <f t="shared" si="11"/>
        <v>Contrôle en exhaustif</v>
      </c>
      <c r="U198" s="245"/>
      <c r="V198" s="245"/>
      <c r="W198" s="245"/>
      <c r="X198" s="246"/>
      <c r="Y198" s="246"/>
      <c r="Z198" s="245"/>
      <c r="AA198" s="1"/>
    </row>
    <row r="199" spans="1:27" ht="18" hidden="1" customHeight="1" outlineLevel="1" x14ac:dyDescent="0.2">
      <c r="A199" s="254"/>
      <c r="B199" s="254"/>
      <c r="C199" s="224"/>
      <c r="D199" s="225"/>
      <c r="E199" s="226"/>
      <c r="F199" s="226"/>
      <c r="G199" s="226"/>
      <c r="H199" s="227"/>
      <c r="I199" s="228"/>
      <c r="J199" s="229"/>
      <c r="K199" s="229"/>
      <c r="L199" s="228"/>
      <c r="M199" s="230"/>
      <c r="N199" s="220"/>
      <c r="Q199" s="177" t="str">
        <f t="shared" si="10"/>
        <v>NON</v>
      </c>
      <c r="R199" s="177" t="str">
        <f t="shared" ca="1" si="9"/>
        <v>&lt;25 lignes donc pas d'échantillonnage</v>
      </c>
      <c r="S199" s="245"/>
      <c r="T199" s="177" t="str">
        <f t="shared" si="11"/>
        <v>Contrôle en exhaustif</v>
      </c>
      <c r="U199" s="245"/>
      <c r="V199" s="245"/>
      <c r="W199" s="245"/>
      <c r="X199" s="246"/>
      <c r="Y199" s="246"/>
      <c r="Z199" s="245"/>
      <c r="AA199" s="1"/>
    </row>
    <row r="200" spans="1:27" ht="18" hidden="1" customHeight="1" outlineLevel="1" x14ac:dyDescent="0.2">
      <c r="A200" s="254"/>
      <c r="B200" s="254"/>
      <c r="C200" s="224"/>
      <c r="D200" s="225"/>
      <c r="E200" s="226"/>
      <c r="F200" s="226"/>
      <c r="G200" s="226"/>
      <c r="H200" s="227"/>
      <c r="I200" s="228"/>
      <c r="J200" s="229"/>
      <c r="K200" s="229"/>
      <c r="L200" s="228"/>
      <c r="M200" s="230"/>
      <c r="N200" s="220"/>
      <c r="Q200" s="177" t="str">
        <f t="shared" si="10"/>
        <v>NON</v>
      </c>
      <c r="R200" s="177" t="str">
        <f t="shared" ca="1" si="9"/>
        <v>&lt;25 lignes donc pas d'échantillonnage</v>
      </c>
      <c r="S200" s="245"/>
      <c r="T200" s="177" t="str">
        <f t="shared" si="11"/>
        <v>Contrôle en exhaustif</v>
      </c>
      <c r="U200" s="245"/>
      <c r="V200" s="245"/>
      <c r="W200" s="245"/>
      <c r="X200" s="246"/>
      <c r="Y200" s="246"/>
      <c r="Z200" s="245"/>
      <c r="AA200" s="1"/>
    </row>
    <row r="201" spans="1:27" ht="18" customHeight="1" collapsed="1" x14ac:dyDescent="0.2">
      <c r="A201" s="254"/>
      <c r="B201" s="254"/>
      <c r="C201" s="224"/>
      <c r="D201" s="225"/>
      <c r="E201" s="226"/>
      <c r="F201" s="226"/>
      <c r="G201" s="226"/>
      <c r="H201" s="227"/>
      <c r="I201" s="228"/>
      <c r="J201" s="229"/>
      <c r="K201" s="229"/>
      <c r="L201" s="228"/>
      <c r="M201" s="230"/>
      <c r="N201" s="220"/>
      <c r="Q201" s="177" t="str">
        <f t="shared" si="10"/>
        <v>NON</v>
      </c>
      <c r="R201" s="177" t="str">
        <f t="shared" ca="1" si="9"/>
        <v>&lt;25 lignes donc pas d'échantillonnage</v>
      </c>
      <c r="S201" s="245"/>
      <c r="T201" s="177" t="str">
        <f t="shared" si="11"/>
        <v>Contrôle en exhaustif</v>
      </c>
      <c r="U201" s="245"/>
      <c r="V201" s="245"/>
      <c r="W201" s="245"/>
      <c r="X201" s="246"/>
      <c r="Y201" s="246"/>
      <c r="Z201" s="245"/>
      <c r="AA201" s="1"/>
    </row>
    <row r="202" spans="1:27" ht="18" customHeight="1" x14ac:dyDescent="0.2">
      <c r="A202" s="254"/>
      <c r="B202" s="254"/>
      <c r="C202" s="224"/>
      <c r="D202" s="225"/>
      <c r="E202" s="226"/>
      <c r="F202" s="226"/>
      <c r="G202" s="226"/>
      <c r="H202" s="227"/>
      <c r="I202" s="228"/>
      <c r="J202" s="229"/>
      <c r="K202" s="229"/>
      <c r="L202" s="228"/>
      <c r="M202" s="230"/>
      <c r="N202" s="220"/>
      <c r="Q202" s="177" t="str">
        <f t="shared" si="10"/>
        <v>NON</v>
      </c>
      <c r="R202" s="177" t="str">
        <f t="shared" ca="1" si="9"/>
        <v>&lt;25 lignes donc pas d'échantillonnage</v>
      </c>
      <c r="S202" s="245"/>
      <c r="T202" s="177" t="str">
        <f t="shared" si="11"/>
        <v>Contrôle en exhaustif</v>
      </c>
      <c r="U202" s="245"/>
      <c r="V202" s="245"/>
      <c r="W202" s="245"/>
      <c r="X202" s="246"/>
      <c r="Y202" s="246"/>
      <c r="Z202" s="245"/>
      <c r="AA202" s="1"/>
    </row>
    <row r="203" spans="1:27" ht="18" customHeight="1" x14ac:dyDescent="0.2">
      <c r="A203" s="254"/>
      <c r="B203" s="254"/>
      <c r="C203" s="224"/>
      <c r="D203" s="225"/>
      <c r="E203" s="226"/>
      <c r="F203" s="226"/>
      <c r="G203" s="226"/>
      <c r="H203" s="227"/>
      <c r="I203" s="228"/>
      <c r="J203" s="229"/>
      <c r="K203" s="229"/>
      <c r="L203" s="228"/>
      <c r="M203" s="230"/>
      <c r="N203" s="220"/>
      <c r="Q203" s="177" t="str">
        <f t="shared" si="10"/>
        <v>NON</v>
      </c>
      <c r="R203" s="177" t="str">
        <f t="shared" ca="1" si="9"/>
        <v>&lt;25 lignes donc pas d'échantillonnage</v>
      </c>
      <c r="S203" s="245"/>
      <c r="T203" s="177" t="str">
        <f t="shared" si="11"/>
        <v>Contrôle en exhaustif</v>
      </c>
      <c r="U203" s="245"/>
      <c r="V203" s="245"/>
      <c r="W203" s="245"/>
      <c r="X203" s="246"/>
      <c r="Y203" s="246"/>
      <c r="Z203" s="245"/>
      <c r="AA203" s="1"/>
    </row>
    <row r="204" spans="1:27" ht="18" customHeight="1" x14ac:dyDescent="0.2">
      <c r="A204" s="254"/>
      <c r="B204" s="254"/>
      <c r="C204" s="224"/>
      <c r="D204" s="225"/>
      <c r="E204" s="226"/>
      <c r="F204" s="226"/>
      <c r="G204" s="226"/>
      <c r="H204" s="227"/>
      <c r="I204" s="228"/>
      <c r="J204" s="229"/>
      <c r="K204" s="229"/>
      <c r="L204" s="228"/>
      <c r="M204" s="230"/>
      <c r="N204" s="220"/>
      <c r="Q204" s="177" t="str">
        <f t="shared" ref="Q204:Q232" si="12">IF(COUNTIF(A:F,A204)&gt;=25,"OUI","NON")</f>
        <v>NON</v>
      </c>
      <c r="R204" s="177" t="str">
        <f t="shared" ca="1" si="9"/>
        <v>&lt;25 lignes donc pas d'échantillonnage</v>
      </c>
      <c r="S204" s="245"/>
      <c r="T204" s="177" t="str">
        <f t="shared" ref="T204:T232" si="13">IF(Q204="oui",IF(SUMIFS(N:N,A:A,A204,S:S,"&lt;="&amp;S204)/SUMIF(A:A,A204,N:N)&lt;0.8,"hors Echantillon","Echantillon à Contrôler"), "Contrôle en exhaustif")</f>
        <v>Contrôle en exhaustif</v>
      </c>
      <c r="U204" s="245"/>
      <c r="V204" s="245"/>
      <c r="W204" s="245"/>
      <c r="X204" s="246"/>
      <c r="Y204" s="246"/>
      <c r="Z204" s="245"/>
      <c r="AA204" s="1"/>
    </row>
    <row r="205" spans="1:27" ht="18" hidden="1" customHeight="1" outlineLevel="1" x14ac:dyDescent="0.2">
      <c r="A205" s="254"/>
      <c r="B205" s="254"/>
      <c r="C205" s="224"/>
      <c r="D205" s="225"/>
      <c r="E205" s="226"/>
      <c r="F205" s="226"/>
      <c r="G205" s="226"/>
      <c r="H205" s="227"/>
      <c r="I205" s="228"/>
      <c r="J205" s="229"/>
      <c r="K205" s="229"/>
      <c r="L205" s="228"/>
      <c r="M205" s="230"/>
      <c r="N205" s="220"/>
      <c r="Q205" s="177" t="str">
        <f t="shared" si="12"/>
        <v>NON</v>
      </c>
      <c r="R205" s="177" t="str">
        <f t="shared" ca="1" si="9"/>
        <v>&lt;25 lignes donc pas d'échantillonnage</v>
      </c>
      <c r="S205" s="245"/>
      <c r="T205" s="177" t="str">
        <f t="shared" si="13"/>
        <v>Contrôle en exhaustif</v>
      </c>
      <c r="U205" s="245"/>
      <c r="V205" s="245"/>
      <c r="W205" s="245"/>
      <c r="X205" s="246"/>
      <c r="Y205" s="246"/>
      <c r="Z205" s="245"/>
      <c r="AA205" s="1"/>
    </row>
    <row r="206" spans="1:27" ht="18" hidden="1" customHeight="1" outlineLevel="1" x14ac:dyDescent="0.2">
      <c r="A206" s="254"/>
      <c r="B206" s="254"/>
      <c r="C206" s="224"/>
      <c r="D206" s="225"/>
      <c r="E206" s="226"/>
      <c r="F206" s="226"/>
      <c r="G206" s="226"/>
      <c r="H206" s="227"/>
      <c r="I206" s="228"/>
      <c r="J206" s="229"/>
      <c r="K206" s="229"/>
      <c r="L206" s="228"/>
      <c r="M206" s="230"/>
      <c r="N206" s="220"/>
      <c r="Q206" s="177" t="str">
        <f t="shared" si="12"/>
        <v>NON</v>
      </c>
      <c r="R206" s="177" t="str">
        <f t="shared" ca="1" si="9"/>
        <v>&lt;25 lignes donc pas d'échantillonnage</v>
      </c>
      <c r="S206" s="245"/>
      <c r="T206" s="177" t="str">
        <f t="shared" si="13"/>
        <v>Contrôle en exhaustif</v>
      </c>
      <c r="U206" s="245"/>
      <c r="V206" s="245"/>
      <c r="W206" s="245"/>
      <c r="X206" s="246"/>
      <c r="Y206" s="246"/>
      <c r="Z206" s="245"/>
      <c r="AA206" s="1"/>
    </row>
    <row r="207" spans="1:27" ht="18" hidden="1" customHeight="1" outlineLevel="1" x14ac:dyDescent="0.2">
      <c r="A207" s="254"/>
      <c r="B207" s="254"/>
      <c r="C207" s="224"/>
      <c r="D207" s="225"/>
      <c r="E207" s="226"/>
      <c r="F207" s="226"/>
      <c r="G207" s="226"/>
      <c r="H207" s="227"/>
      <c r="I207" s="228"/>
      <c r="J207" s="229"/>
      <c r="K207" s="229"/>
      <c r="L207" s="228"/>
      <c r="M207" s="230"/>
      <c r="N207" s="220"/>
      <c r="Q207" s="177" t="str">
        <f t="shared" si="12"/>
        <v>NON</v>
      </c>
      <c r="R207" s="177" t="str">
        <f t="shared" ca="1" si="9"/>
        <v>&lt;25 lignes donc pas d'échantillonnage</v>
      </c>
      <c r="S207" s="245"/>
      <c r="T207" s="177" t="str">
        <f t="shared" si="13"/>
        <v>Contrôle en exhaustif</v>
      </c>
      <c r="U207" s="245"/>
      <c r="V207" s="245"/>
      <c r="W207" s="245"/>
      <c r="X207" s="246"/>
      <c r="Y207" s="246"/>
      <c r="Z207" s="245"/>
      <c r="AA207" s="1"/>
    </row>
    <row r="208" spans="1:27" ht="18" hidden="1" customHeight="1" outlineLevel="1" x14ac:dyDescent="0.2">
      <c r="A208" s="254"/>
      <c r="B208" s="254"/>
      <c r="C208" s="224"/>
      <c r="D208" s="225"/>
      <c r="E208" s="226"/>
      <c r="F208" s="226"/>
      <c r="G208" s="226"/>
      <c r="H208" s="227"/>
      <c r="I208" s="228"/>
      <c r="J208" s="229"/>
      <c r="K208" s="229"/>
      <c r="L208" s="228"/>
      <c r="M208" s="230"/>
      <c r="N208" s="220"/>
      <c r="Q208" s="177" t="str">
        <f t="shared" si="12"/>
        <v>NON</v>
      </c>
      <c r="R208" s="177" t="str">
        <f t="shared" ca="1" si="9"/>
        <v>&lt;25 lignes donc pas d'échantillonnage</v>
      </c>
      <c r="S208" s="245"/>
      <c r="T208" s="177" t="str">
        <f t="shared" si="13"/>
        <v>Contrôle en exhaustif</v>
      </c>
      <c r="U208" s="245"/>
      <c r="V208" s="245"/>
      <c r="W208" s="245"/>
      <c r="X208" s="246"/>
      <c r="Y208" s="246"/>
      <c r="Z208" s="245"/>
      <c r="AA208" s="1"/>
    </row>
    <row r="209" spans="1:27" ht="18" hidden="1" customHeight="1" outlineLevel="1" x14ac:dyDescent="0.2">
      <c r="A209" s="254"/>
      <c r="B209" s="254"/>
      <c r="C209" s="224"/>
      <c r="D209" s="225"/>
      <c r="E209" s="226"/>
      <c r="F209" s="226"/>
      <c r="G209" s="226"/>
      <c r="H209" s="227"/>
      <c r="I209" s="228"/>
      <c r="J209" s="229"/>
      <c r="K209" s="229"/>
      <c r="L209" s="228"/>
      <c r="M209" s="230"/>
      <c r="N209" s="220"/>
      <c r="Q209" s="177" t="str">
        <f t="shared" si="12"/>
        <v>NON</v>
      </c>
      <c r="R209" s="177" t="str">
        <f t="shared" ca="1" si="9"/>
        <v>&lt;25 lignes donc pas d'échantillonnage</v>
      </c>
      <c r="S209" s="245"/>
      <c r="T209" s="177" t="str">
        <f t="shared" si="13"/>
        <v>Contrôle en exhaustif</v>
      </c>
      <c r="U209" s="245"/>
      <c r="V209" s="245"/>
      <c r="W209" s="245"/>
      <c r="X209" s="246"/>
      <c r="Y209" s="246"/>
      <c r="Z209" s="245"/>
      <c r="AA209" s="1"/>
    </row>
    <row r="210" spans="1:27" ht="18" hidden="1" customHeight="1" outlineLevel="1" x14ac:dyDescent="0.2">
      <c r="A210" s="254"/>
      <c r="B210" s="254"/>
      <c r="C210" s="224"/>
      <c r="D210" s="225"/>
      <c r="E210" s="226"/>
      <c r="F210" s="226"/>
      <c r="G210" s="226"/>
      <c r="H210" s="227"/>
      <c r="I210" s="228"/>
      <c r="J210" s="229"/>
      <c r="K210" s="229"/>
      <c r="L210" s="228"/>
      <c r="M210" s="230"/>
      <c r="N210" s="220"/>
      <c r="Q210" s="177" t="str">
        <f t="shared" si="12"/>
        <v>NON</v>
      </c>
      <c r="R210" s="177" t="str">
        <f t="shared" ca="1" si="9"/>
        <v>&lt;25 lignes donc pas d'échantillonnage</v>
      </c>
      <c r="S210" s="245"/>
      <c r="T210" s="177" t="str">
        <f t="shared" si="13"/>
        <v>Contrôle en exhaustif</v>
      </c>
      <c r="U210" s="245"/>
      <c r="V210" s="245"/>
      <c r="W210" s="245"/>
      <c r="X210" s="246"/>
      <c r="Y210" s="246"/>
      <c r="Z210" s="245"/>
      <c r="AA210" s="1"/>
    </row>
    <row r="211" spans="1:27" ht="18" hidden="1" customHeight="1" outlineLevel="1" x14ac:dyDescent="0.2">
      <c r="A211" s="254"/>
      <c r="B211" s="254"/>
      <c r="C211" s="224"/>
      <c r="D211" s="225"/>
      <c r="E211" s="226"/>
      <c r="F211" s="226"/>
      <c r="G211" s="226"/>
      <c r="H211" s="227"/>
      <c r="I211" s="228"/>
      <c r="J211" s="229"/>
      <c r="K211" s="229"/>
      <c r="L211" s="228"/>
      <c r="M211" s="230"/>
      <c r="N211" s="220"/>
      <c r="Q211" s="177" t="str">
        <f t="shared" si="12"/>
        <v>NON</v>
      </c>
      <c r="R211" s="177" t="str">
        <f t="shared" ca="1" si="9"/>
        <v>&lt;25 lignes donc pas d'échantillonnage</v>
      </c>
      <c r="S211" s="245"/>
      <c r="T211" s="177" t="str">
        <f t="shared" si="13"/>
        <v>Contrôle en exhaustif</v>
      </c>
      <c r="U211" s="245"/>
      <c r="V211" s="245"/>
      <c r="W211" s="245"/>
      <c r="X211" s="246"/>
      <c r="Y211" s="246"/>
      <c r="Z211" s="245"/>
      <c r="AA211" s="1"/>
    </row>
    <row r="212" spans="1:27" ht="18" hidden="1" customHeight="1" outlineLevel="1" x14ac:dyDescent="0.2">
      <c r="A212" s="254"/>
      <c r="B212" s="254"/>
      <c r="C212" s="224"/>
      <c r="D212" s="225"/>
      <c r="E212" s="226"/>
      <c r="F212" s="226"/>
      <c r="G212" s="226"/>
      <c r="H212" s="227"/>
      <c r="I212" s="228"/>
      <c r="J212" s="229"/>
      <c r="K212" s="229"/>
      <c r="L212" s="228"/>
      <c r="M212" s="230"/>
      <c r="N212" s="220"/>
      <c r="Q212" s="177" t="str">
        <f t="shared" si="12"/>
        <v>NON</v>
      </c>
      <c r="R212" s="177" t="str">
        <f t="shared" ca="1" si="9"/>
        <v>&lt;25 lignes donc pas d'échantillonnage</v>
      </c>
      <c r="S212" s="245"/>
      <c r="T212" s="177" t="str">
        <f t="shared" si="13"/>
        <v>Contrôle en exhaustif</v>
      </c>
      <c r="U212" s="245"/>
      <c r="V212" s="245"/>
      <c r="W212" s="245"/>
      <c r="X212" s="246"/>
      <c r="Y212" s="246"/>
      <c r="Z212" s="245"/>
      <c r="AA212" s="1"/>
    </row>
    <row r="213" spans="1:27" ht="18" hidden="1" customHeight="1" outlineLevel="1" x14ac:dyDescent="0.2">
      <c r="A213" s="254"/>
      <c r="B213" s="254"/>
      <c r="C213" s="224"/>
      <c r="D213" s="225"/>
      <c r="E213" s="226"/>
      <c r="F213" s="226"/>
      <c r="G213" s="226"/>
      <c r="H213" s="227"/>
      <c r="I213" s="228"/>
      <c r="J213" s="229"/>
      <c r="K213" s="229"/>
      <c r="L213" s="228"/>
      <c r="M213" s="230"/>
      <c r="N213" s="220"/>
      <c r="Q213" s="177" t="str">
        <f t="shared" si="12"/>
        <v>NON</v>
      </c>
      <c r="R213" s="177" t="str">
        <f t="shared" ca="1" si="9"/>
        <v>&lt;25 lignes donc pas d'échantillonnage</v>
      </c>
      <c r="S213" s="245"/>
      <c r="T213" s="177" t="str">
        <f t="shared" si="13"/>
        <v>Contrôle en exhaustif</v>
      </c>
      <c r="U213" s="245"/>
      <c r="V213" s="245"/>
      <c r="W213" s="245"/>
      <c r="X213" s="246"/>
      <c r="Y213" s="246"/>
      <c r="Z213" s="245"/>
      <c r="AA213" s="1"/>
    </row>
    <row r="214" spans="1:27" ht="18" hidden="1" customHeight="1" outlineLevel="1" x14ac:dyDescent="0.2">
      <c r="A214" s="254"/>
      <c r="B214" s="254"/>
      <c r="C214" s="224"/>
      <c r="D214" s="225"/>
      <c r="E214" s="226"/>
      <c r="F214" s="226"/>
      <c r="G214" s="226"/>
      <c r="H214" s="227"/>
      <c r="I214" s="228"/>
      <c r="J214" s="229"/>
      <c r="K214" s="229"/>
      <c r="L214" s="228"/>
      <c r="M214" s="230"/>
      <c r="N214" s="220"/>
      <c r="Q214" s="177" t="str">
        <f t="shared" si="12"/>
        <v>NON</v>
      </c>
      <c r="R214" s="177" t="str">
        <f t="shared" ca="1" si="9"/>
        <v>&lt;25 lignes donc pas d'échantillonnage</v>
      </c>
      <c r="S214" s="245"/>
      <c r="T214" s="177" t="str">
        <f t="shared" si="13"/>
        <v>Contrôle en exhaustif</v>
      </c>
      <c r="U214" s="245"/>
      <c r="V214" s="245"/>
      <c r="W214" s="245"/>
      <c r="X214" s="246"/>
      <c r="Y214" s="246"/>
      <c r="Z214" s="245"/>
      <c r="AA214" s="1"/>
    </row>
    <row r="215" spans="1:27" ht="18" hidden="1" customHeight="1" outlineLevel="1" x14ac:dyDescent="0.2">
      <c r="A215" s="254"/>
      <c r="B215" s="254"/>
      <c r="C215" s="224"/>
      <c r="D215" s="225"/>
      <c r="E215" s="226"/>
      <c r="F215" s="226"/>
      <c r="G215" s="226"/>
      <c r="H215" s="227"/>
      <c r="I215" s="228"/>
      <c r="J215" s="229"/>
      <c r="K215" s="229"/>
      <c r="L215" s="228"/>
      <c r="M215" s="230"/>
      <c r="N215" s="220"/>
      <c r="Q215" s="177" t="str">
        <f t="shared" si="12"/>
        <v>NON</v>
      </c>
      <c r="R215" s="177" t="str">
        <f t="shared" ca="1" si="9"/>
        <v>&lt;25 lignes donc pas d'échantillonnage</v>
      </c>
      <c r="S215" s="245"/>
      <c r="T215" s="177" t="str">
        <f t="shared" si="13"/>
        <v>Contrôle en exhaustif</v>
      </c>
      <c r="U215" s="245"/>
      <c r="V215" s="245"/>
      <c r="W215" s="245"/>
      <c r="X215" s="246"/>
      <c r="Y215" s="246"/>
      <c r="Z215" s="245"/>
      <c r="AA215" s="1"/>
    </row>
    <row r="216" spans="1:27" ht="18" hidden="1" customHeight="1" outlineLevel="1" x14ac:dyDescent="0.2">
      <c r="A216" s="254"/>
      <c r="B216" s="254"/>
      <c r="C216" s="224"/>
      <c r="D216" s="225"/>
      <c r="E216" s="226"/>
      <c r="F216" s="226"/>
      <c r="G216" s="226"/>
      <c r="H216" s="227"/>
      <c r="I216" s="228"/>
      <c r="J216" s="229"/>
      <c r="K216" s="229"/>
      <c r="L216" s="228"/>
      <c r="M216" s="230"/>
      <c r="N216" s="220">
        <f t="shared" si="6"/>
        <v>0</v>
      </c>
      <c r="Q216" s="177" t="str">
        <f t="shared" si="12"/>
        <v>NON</v>
      </c>
      <c r="R216" s="177" t="str">
        <f t="shared" ca="1" si="9"/>
        <v>&lt;25 lignes donc pas d'échantillonnage</v>
      </c>
      <c r="S216" s="245"/>
      <c r="T216" s="177" t="str">
        <f t="shared" si="13"/>
        <v>Contrôle en exhaustif</v>
      </c>
      <c r="U216" s="245"/>
      <c r="V216" s="245"/>
      <c r="W216" s="245"/>
      <c r="X216" s="246"/>
      <c r="Y216" s="246"/>
      <c r="Z216" s="245"/>
      <c r="AA216" s="1">
        <v>71491.670000000013</v>
      </c>
    </row>
    <row r="217" spans="1:27" ht="18" hidden="1" customHeight="1" outlineLevel="1" x14ac:dyDescent="0.2">
      <c r="A217" s="254"/>
      <c r="B217" s="254"/>
      <c r="C217" s="224"/>
      <c r="D217" s="225"/>
      <c r="E217" s="226"/>
      <c r="F217" s="226"/>
      <c r="G217" s="226"/>
      <c r="H217" s="227"/>
      <c r="I217" s="228"/>
      <c r="J217" s="229"/>
      <c r="K217" s="229"/>
      <c r="L217" s="228"/>
      <c r="M217" s="230"/>
      <c r="N217" s="220">
        <f t="shared" si="6"/>
        <v>0</v>
      </c>
      <c r="Q217" s="177" t="str">
        <f t="shared" si="12"/>
        <v>NON</v>
      </c>
      <c r="R217" s="177" t="str">
        <f t="shared" ca="1" si="9"/>
        <v>&lt;25 lignes donc pas d'échantillonnage</v>
      </c>
      <c r="S217" s="245"/>
      <c r="T217" s="177" t="str">
        <f t="shared" si="13"/>
        <v>Contrôle en exhaustif</v>
      </c>
      <c r="U217" s="245"/>
      <c r="V217" s="245"/>
      <c r="W217" s="245"/>
      <c r="X217" s="246"/>
      <c r="Y217" s="246"/>
      <c r="Z217" s="245"/>
      <c r="AA217" s="1">
        <v>113257.00062227753</v>
      </c>
    </row>
    <row r="218" spans="1:27" ht="18" hidden="1" customHeight="1" outlineLevel="1" x14ac:dyDescent="0.2">
      <c r="A218" s="254"/>
      <c r="B218" s="254"/>
      <c r="C218" s="224"/>
      <c r="D218" s="225"/>
      <c r="E218" s="226"/>
      <c r="F218" s="226"/>
      <c r="G218" s="226"/>
      <c r="H218" s="227"/>
      <c r="I218" s="228"/>
      <c r="J218" s="229"/>
      <c r="K218" s="229"/>
      <c r="L218" s="228"/>
      <c r="M218" s="230"/>
      <c r="N218" s="220">
        <f t="shared" si="6"/>
        <v>0</v>
      </c>
      <c r="Q218" s="177" t="str">
        <f t="shared" si="12"/>
        <v>NON</v>
      </c>
      <c r="R218" s="177" t="str">
        <f t="shared" ca="1" si="9"/>
        <v>&lt;25 lignes donc pas d'échantillonnage</v>
      </c>
      <c r="S218" s="245"/>
      <c r="T218" s="177" t="str">
        <f t="shared" si="13"/>
        <v>Contrôle en exhaustif</v>
      </c>
      <c r="U218" s="245"/>
      <c r="V218" s="245"/>
      <c r="W218" s="245"/>
      <c r="X218" s="246"/>
      <c r="Y218" s="246"/>
      <c r="Z218" s="245"/>
      <c r="AA218" s="1">
        <v>65708.320000000007</v>
      </c>
    </row>
    <row r="219" spans="1:27" ht="18" hidden="1" customHeight="1" outlineLevel="1" x14ac:dyDescent="0.2">
      <c r="A219" s="254"/>
      <c r="B219" s="254"/>
      <c r="C219" s="224"/>
      <c r="D219" s="225"/>
      <c r="E219" s="226"/>
      <c r="F219" s="226"/>
      <c r="G219" s="226"/>
      <c r="H219" s="227"/>
      <c r="I219" s="228"/>
      <c r="J219" s="229"/>
      <c r="K219" s="229"/>
      <c r="L219" s="228"/>
      <c r="M219" s="230"/>
      <c r="N219" s="220">
        <f t="shared" si="6"/>
        <v>0</v>
      </c>
      <c r="Q219" s="177" t="str">
        <f t="shared" si="12"/>
        <v>NON</v>
      </c>
      <c r="R219" s="177" t="str">
        <f t="shared" ca="1" si="9"/>
        <v>&lt;25 lignes donc pas d'échantillonnage</v>
      </c>
      <c r="S219" s="245"/>
      <c r="T219" s="177" t="str">
        <f t="shared" si="13"/>
        <v>Contrôle en exhaustif</v>
      </c>
      <c r="U219" s="245"/>
      <c r="V219" s="245"/>
      <c r="W219" s="245"/>
      <c r="X219" s="246"/>
      <c r="Y219" s="246"/>
      <c r="Z219" s="245"/>
      <c r="AA219" s="1">
        <v>83694.600000000006</v>
      </c>
    </row>
    <row r="220" spans="1:27" ht="18" hidden="1" customHeight="1" outlineLevel="1" x14ac:dyDescent="0.2">
      <c r="A220" s="254"/>
      <c r="B220" s="254"/>
      <c r="C220" s="224"/>
      <c r="D220" s="225"/>
      <c r="E220" s="226"/>
      <c r="F220" s="226"/>
      <c r="G220" s="226"/>
      <c r="H220" s="227"/>
      <c r="I220" s="228"/>
      <c r="J220" s="229"/>
      <c r="K220" s="229"/>
      <c r="L220" s="228"/>
      <c r="M220" s="228"/>
      <c r="N220" s="220">
        <f t="shared" si="6"/>
        <v>0</v>
      </c>
      <c r="Q220" s="177" t="str">
        <f t="shared" si="12"/>
        <v>NON</v>
      </c>
      <c r="R220" s="177" t="str">
        <f t="shared" ca="1" si="9"/>
        <v>&lt;25 lignes donc pas d'échantillonnage</v>
      </c>
      <c r="S220" s="245"/>
      <c r="T220" s="177" t="str">
        <f t="shared" si="13"/>
        <v>Contrôle en exhaustif</v>
      </c>
      <c r="U220" s="245"/>
      <c r="V220" s="245"/>
      <c r="W220" s="245"/>
      <c r="X220" s="246"/>
      <c r="Y220" s="246"/>
      <c r="Z220" s="245"/>
      <c r="AA220" s="1"/>
    </row>
    <row r="221" spans="1:27" ht="18" hidden="1" customHeight="1" outlineLevel="1" x14ac:dyDescent="0.2">
      <c r="A221" s="254"/>
      <c r="B221" s="254"/>
      <c r="C221" s="224"/>
      <c r="D221" s="225"/>
      <c r="E221" s="226"/>
      <c r="F221" s="226"/>
      <c r="G221" s="226"/>
      <c r="H221" s="227"/>
      <c r="I221" s="228"/>
      <c r="J221" s="229"/>
      <c r="K221" s="229"/>
      <c r="L221" s="228"/>
      <c r="M221" s="228"/>
      <c r="N221" s="220">
        <f t="shared" si="6"/>
        <v>0</v>
      </c>
      <c r="Q221" s="177" t="str">
        <f t="shared" si="12"/>
        <v>NON</v>
      </c>
      <c r="R221" s="177" t="str">
        <f t="shared" ca="1" si="9"/>
        <v>&lt;25 lignes donc pas d'échantillonnage</v>
      </c>
      <c r="S221" s="245"/>
      <c r="T221" s="177" t="str">
        <f t="shared" si="13"/>
        <v>Contrôle en exhaustif</v>
      </c>
      <c r="U221" s="245"/>
      <c r="V221" s="245"/>
      <c r="W221" s="245"/>
      <c r="X221" s="246"/>
      <c r="Y221" s="246"/>
      <c r="Z221" s="245"/>
      <c r="AA221" s="1"/>
    </row>
    <row r="222" spans="1:27" ht="18" hidden="1" customHeight="1" outlineLevel="1" x14ac:dyDescent="0.2">
      <c r="A222" s="254"/>
      <c r="B222" s="254"/>
      <c r="C222" s="224"/>
      <c r="D222" s="225"/>
      <c r="E222" s="226"/>
      <c r="F222" s="226"/>
      <c r="G222" s="226"/>
      <c r="H222" s="227"/>
      <c r="I222" s="228"/>
      <c r="J222" s="229"/>
      <c r="K222" s="229"/>
      <c r="L222" s="228"/>
      <c r="M222" s="228"/>
      <c r="N222" s="220">
        <f t="shared" si="6"/>
        <v>0</v>
      </c>
      <c r="Q222" s="177" t="str">
        <f t="shared" si="12"/>
        <v>NON</v>
      </c>
      <c r="R222" s="177" t="str">
        <f t="shared" ca="1" si="9"/>
        <v>&lt;25 lignes donc pas d'échantillonnage</v>
      </c>
      <c r="S222" s="245"/>
      <c r="T222" s="177" t="str">
        <f t="shared" si="13"/>
        <v>Contrôle en exhaustif</v>
      </c>
      <c r="U222" s="245"/>
      <c r="V222" s="245"/>
      <c r="W222" s="245"/>
      <c r="X222" s="246"/>
      <c r="Y222" s="246"/>
      <c r="Z222" s="245"/>
      <c r="AA222" s="1"/>
    </row>
    <row r="223" spans="1:27" ht="18" hidden="1" customHeight="1" outlineLevel="1" x14ac:dyDescent="0.2">
      <c r="A223" s="254"/>
      <c r="B223" s="254"/>
      <c r="C223" s="224"/>
      <c r="D223" s="225"/>
      <c r="E223" s="226"/>
      <c r="F223" s="226"/>
      <c r="G223" s="226"/>
      <c r="H223" s="227"/>
      <c r="I223" s="228"/>
      <c r="J223" s="229"/>
      <c r="K223" s="229"/>
      <c r="L223" s="228"/>
      <c r="M223" s="228"/>
      <c r="N223" s="220">
        <f t="shared" si="6"/>
        <v>0</v>
      </c>
      <c r="Q223" s="177" t="str">
        <f t="shared" si="12"/>
        <v>NON</v>
      </c>
      <c r="R223" s="177" t="str">
        <f t="shared" ca="1" si="9"/>
        <v>&lt;25 lignes donc pas d'échantillonnage</v>
      </c>
      <c r="S223" s="245"/>
      <c r="T223" s="177" t="str">
        <f t="shared" si="13"/>
        <v>Contrôle en exhaustif</v>
      </c>
      <c r="U223" s="245"/>
      <c r="V223" s="245"/>
      <c r="W223" s="245"/>
      <c r="X223" s="246"/>
      <c r="Y223" s="246"/>
      <c r="Z223" s="245"/>
      <c r="AA223" s="1"/>
    </row>
    <row r="224" spans="1:27" ht="18" hidden="1" customHeight="1" outlineLevel="1" x14ac:dyDescent="0.2">
      <c r="A224" s="254"/>
      <c r="B224" s="254"/>
      <c r="C224" s="224"/>
      <c r="D224" s="225"/>
      <c r="E224" s="226"/>
      <c r="F224" s="226"/>
      <c r="G224" s="226"/>
      <c r="H224" s="227"/>
      <c r="I224" s="228"/>
      <c r="J224" s="229"/>
      <c r="K224" s="229"/>
      <c r="L224" s="228"/>
      <c r="M224" s="228"/>
      <c r="N224" s="220">
        <f t="shared" si="6"/>
        <v>0</v>
      </c>
      <c r="Q224" s="177" t="str">
        <f t="shared" si="12"/>
        <v>NON</v>
      </c>
      <c r="R224" s="177" t="str">
        <f t="shared" ca="1" si="9"/>
        <v>&lt;25 lignes donc pas d'échantillonnage</v>
      </c>
      <c r="S224" s="245"/>
      <c r="T224" s="177" t="str">
        <f t="shared" si="13"/>
        <v>Contrôle en exhaustif</v>
      </c>
      <c r="U224" s="245"/>
      <c r="V224" s="245"/>
      <c r="W224" s="245"/>
      <c r="X224" s="246"/>
      <c r="Y224" s="246"/>
      <c r="Z224" s="245"/>
      <c r="AA224" s="1"/>
    </row>
    <row r="225" spans="1:27" ht="18" hidden="1" customHeight="1" outlineLevel="1" x14ac:dyDescent="0.2">
      <c r="A225" s="254"/>
      <c r="B225" s="254"/>
      <c r="C225" s="224"/>
      <c r="D225" s="225"/>
      <c r="E225" s="226"/>
      <c r="F225" s="226"/>
      <c r="G225" s="226"/>
      <c r="H225" s="227"/>
      <c r="I225" s="228"/>
      <c r="J225" s="229"/>
      <c r="K225" s="229"/>
      <c r="L225" s="228"/>
      <c r="M225" s="228"/>
      <c r="N225" s="220">
        <f t="shared" si="6"/>
        <v>0</v>
      </c>
      <c r="Q225" s="177" t="str">
        <f t="shared" si="12"/>
        <v>NON</v>
      </c>
      <c r="R225" s="177" t="str">
        <f t="shared" ca="1" si="9"/>
        <v>&lt;25 lignes donc pas d'échantillonnage</v>
      </c>
      <c r="S225" s="245"/>
      <c r="T225" s="177" t="str">
        <f t="shared" si="13"/>
        <v>Contrôle en exhaustif</v>
      </c>
      <c r="U225" s="245"/>
      <c r="V225" s="245"/>
      <c r="W225" s="245"/>
      <c r="X225" s="246"/>
      <c r="Y225" s="246"/>
      <c r="Z225" s="245"/>
      <c r="AA225" s="1"/>
    </row>
    <row r="226" spans="1:27" ht="18" hidden="1" customHeight="1" outlineLevel="1" x14ac:dyDescent="0.2">
      <c r="A226" s="254"/>
      <c r="B226" s="254"/>
      <c r="C226" s="224"/>
      <c r="D226" s="225"/>
      <c r="E226" s="226"/>
      <c r="F226" s="226"/>
      <c r="G226" s="226"/>
      <c r="H226" s="227"/>
      <c r="I226" s="228"/>
      <c r="J226" s="229"/>
      <c r="K226" s="229"/>
      <c r="L226" s="228"/>
      <c r="M226" s="228"/>
      <c r="N226" s="220">
        <f t="shared" si="6"/>
        <v>0</v>
      </c>
      <c r="Q226" s="177" t="str">
        <f t="shared" si="12"/>
        <v>NON</v>
      </c>
      <c r="R226" s="177" t="str">
        <f t="shared" ca="1" si="9"/>
        <v>&lt;25 lignes donc pas d'échantillonnage</v>
      </c>
      <c r="S226" s="245"/>
      <c r="T226" s="177" t="str">
        <f t="shared" si="13"/>
        <v>Contrôle en exhaustif</v>
      </c>
      <c r="U226" s="245"/>
      <c r="V226" s="245"/>
      <c r="W226" s="245"/>
      <c r="X226" s="246"/>
      <c r="Y226" s="246"/>
      <c r="Z226" s="245"/>
      <c r="AA226" s="1"/>
    </row>
    <row r="227" spans="1:27" ht="18" hidden="1" customHeight="1" outlineLevel="1" x14ac:dyDescent="0.2">
      <c r="A227" s="254"/>
      <c r="B227" s="254"/>
      <c r="C227" s="224"/>
      <c r="D227" s="225"/>
      <c r="E227" s="226"/>
      <c r="F227" s="226"/>
      <c r="G227" s="226"/>
      <c r="H227" s="227"/>
      <c r="I227" s="228"/>
      <c r="J227" s="229"/>
      <c r="K227" s="229"/>
      <c r="L227" s="228"/>
      <c r="M227" s="228"/>
      <c r="N227" s="220">
        <f t="shared" si="6"/>
        <v>0</v>
      </c>
      <c r="Q227" s="177" t="str">
        <f t="shared" si="12"/>
        <v>NON</v>
      </c>
      <c r="R227" s="177" t="str">
        <f t="shared" ca="1" si="9"/>
        <v>&lt;25 lignes donc pas d'échantillonnage</v>
      </c>
      <c r="S227" s="245"/>
      <c r="T227" s="177" t="str">
        <f t="shared" si="13"/>
        <v>Contrôle en exhaustif</v>
      </c>
      <c r="U227" s="245"/>
      <c r="V227" s="245"/>
      <c r="W227" s="245"/>
      <c r="X227" s="246"/>
      <c r="Y227" s="246"/>
      <c r="Z227" s="245"/>
      <c r="AA227" s="1"/>
    </row>
    <row r="228" spans="1:27" ht="18" hidden="1" customHeight="1" outlineLevel="1" x14ac:dyDescent="0.2">
      <c r="A228" s="254"/>
      <c r="B228" s="254"/>
      <c r="C228" s="224"/>
      <c r="D228" s="225"/>
      <c r="E228" s="226"/>
      <c r="F228" s="226"/>
      <c r="G228" s="226"/>
      <c r="H228" s="227"/>
      <c r="I228" s="228"/>
      <c r="J228" s="229"/>
      <c r="K228" s="229"/>
      <c r="L228" s="228"/>
      <c r="M228" s="228"/>
      <c r="N228" s="220">
        <f t="shared" si="6"/>
        <v>0</v>
      </c>
      <c r="Q228" s="177" t="str">
        <f t="shared" si="12"/>
        <v>NON</v>
      </c>
      <c r="R228" s="177" t="str">
        <f t="shared" ca="1" si="9"/>
        <v>&lt;25 lignes donc pas d'échantillonnage</v>
      </c>
      <c r="S228" s="245"/>
      <c r="T228" s="177" t="str">
        <f t="shared" si="13"/>
        <v>Contrôle en exhaustif</v>
      </c>
      <c r="U228" s="245"/>
      <c r="V228" s="245"/>
      <c r="W228" s="245"/>
      <c r="X228" s="246"/>
      <c r="Y228" s="246"/>
      <c r="Z228" s="245"/>
      <c r="AA228" s="1"/>
    </row>
    <row r="229" spans="1:27" ht="18" hidden="1" customHeight="1" outlineLevel="1" x14ac:dyDescent="0.2">
      <c r="A229" s="254"/>
      <c r="B229" s="254"/>
      <c r="C229" s="224"/>
      <c r="D229" s="225"/>
      <c r="E229" s="226"/>
      <c r="F229" s="226"/>
      <c r="G229" s="226"/>
      <c r="H229" s="227"/>
      <c r="I229" s="228"/>
      <c r="J229" s="229"/>
      <c r="K229" s="229"/>
      <c r="L229" s="228"/>
      <c r="M229" s="228"/>
      <c r="N229" s="220">
        <f t="shared" si="6"/>
        <v>0</v>
      </c>
      <c r="Q229" s="177" t="str">
        <f t="shared" si="12"/>
        <v>NON</v>
      </c>
      <c r="R229" s="177" t="str">
        <f t="shared" ca="1" si="9"/>
        <v>&lt;25 lignes donc pas d'échantillonnage</v>
      </c>
      <c r="S229" s="245"/>
      <c r="T229" s="177" t="str">
        <f t="shared" si="13"/>
        <v>Contrôle en exhaustif</v>
      </c>
      <c r="U229" s="245"/>
      <c r="V229" s="245"/>
      <c r="W229" s="245"/>
      <c r="X229" s="246"/>
      <c r="Y229" s="246"/>
      <c r="Z229" s="245"/>
      <c r="AA229" s="1"/>
    </row>
    <row r="230" spans="1:27" ht="18" hidden="1" customHeight="1" outlineLevel="1" x14ac:dyDescent="0.2">
      <c r="A230" s="254"/>
      <c r="B230" s="254"/>
      <c r="C230" s="224"/>
      <c r="D230" s="225"/>
      <c r="E230" s="226"/>
      <c r="F230" s="226"/>
      <c r="G230" s="226"/>
      <c r="H230" s="227"/>
      <c r="I230" s="228"/>
      <c r="J230" s="229"/>
      <c r="K230" s="229"/>
      <c r="L230" s="228"/>
      <c r="M230" s="228"/>
      <c r="N230" s="220">
        <f t="shared" si="6"/>
        <v>0</v>
      </c>
      <c r="Q230" s="177" t="str">
        <f t="shared" si="12"/>
        <v>NON</v>
      </c>
      <c r="R230" s="177" t="str">
        <f t="shared" ca="1" si="9"/>
        <v>&lt;25 lignes donc pas d'échantillonnage</v>
      </c>
      <c r="S230" s="245"/>
      <c r="T230" s="177" t="str">
        <f t="shared" si="13"/>
        <v>Contrôle en exhaustif</v>
      </c>
      <c r="U230" s="245"/>
      <c r="V230" s="245"/>
      <c r="W230" s="245"/>
      <c r="X230" s="246"/>
      <c r="Y230" s="246"/>
      <c r="Z230" s="245"/>
      <c r="AA230" s="1"/>
    </row>
    <row r="231" spans="1:27" ht="18" customHeight="1" collapsed="1" x14ac:dyDescent="0.2">
      <c r="A231" s="254"/>
      <c r="B231" s="254"/>
      <c r="C231" s="224"/>
      <c r="D231" s="225"/>
      <c r="E231" s="226"/>
      <c r="F231" s="226"/>
      <c r="G231" s="226"/>
      <c r="H231" s="227"/>
      <c r="I231" s="228"/>
      <c r="J231" s="229"/>
      <c r="K231" s="229"/>
      <c r="L231" s="228"/>
      <c r="M231" s="228"/>
      <c r="N231" s="220">
        <f t="shared" si="6"/>
        <v>0</v>
      </c>
      <c r="Q231" s="177" t="str">
        <f t="shared" si="12"/>
        <v>NON</v>
      </c>
      <c r="R231" s="177" t="str">
        <f t="shared" ca="1" si="9"/>
        <v>&lt;25 lignes donc pas d'échantillonnage</v>
      </c>
      <c r="S231" s="245"/>
      <c r="T231" s="177" t="str">
        <f t="shared" si="13"/>
        <v>Contrôle en exhaustif</v>
      </c>
      <c r="U231" s="245"/>
      <c r="V231" s="245"/>
      <c r="W231" s="245"/>
      <c r="X231" s="246"/>
      <c r="Y231" s="246"/>
      <c r="Z231" s="245"/>
      <c r="AA231" s="1"/>
    </row>
    <row r="232" spans="1:27" ht="18" customHeight="1" x14ac:dyDescent="0.2">
      <c r="A232" s="254"/>
      <c r="B232" s="254"/>
      <c r="C232" s="224"/>
      <c r="D232" s="225"/>
      <c r="E232" s="226"/>
      <c r="F232" s="226"/>
      <c r="G232" s="226"/>
      <c r="H232" s="227"/>
      <c r="I232" s="228"/>
      <c r="J232" s="229"/>
      <c r="K232" s="229"/>
      <c r="L232" s="228"/>
      <c r="M232" s="228"/>
      <c r="N232" s="220">
        <f t="shared" si="6"/>
        <v>0</v>
      </c>
      <c r="Q232" s="177" t="str">
        <f t="shared" si="12"/>
        <v>NON</v>
      </c>
      <c r="R232" s="177" t="str">
        <f t="shared" ca="1" si="9"/>
        <v>&lt;25 lignes donc pas d'échantillonnage</v>
      </c>
      <c r="S232" s="245"/>
      <c r="T232" s="177" t="str">
        <f t="shared" si="13"/>
        <v>Contrôle en exhaustif</v>
      </c>
      <c r="U232" s="245"/>
      <c r="V232" s="245"/>
      <c r="W232" s="245"/>
      <c r="X232" s="246"/>
      <c r="Y232" s="246"/>
      <c r="Z232" s="245"/>
      <c r="AA232" s="1"/>
    </row>
    <row r="233" spans="1:27" ht="21.75" customHeight="1" x14ac:dyDescent="0.2">
      <c r="A233" s="223"/>
      <c r="B233" s="231"/>
      <c r="C233" s="231"/>
      <c r="D233" s="232"/>
      <c r="E233" s="233"/>
      <c r="F233" s="234"/>
      <c r="G233" s="234"/>
      <c r="H233" s="235"/>
      <c r="I233" s="236" t="s">
        <v>56</v>
      </c>
      <c r="J233" s="237">
        <f>SUM(J12:J232)</f>
        <v>0</v>
      </c>
      <c r="K233" s="237">
        <f>SUM(K12:K232)</f>
        <v>0</v>
      </c>
      <c r="L233" s="231"/>
      <c r="M233" s="231"/>
      <c r="N233" s="238">
        <f>SUM(N12:N232)</f>
        <v>0</v>
      </c>
      <c r="O233" s="195"/>
      <c r="P233" s="195"/>
      <c r="Q233" s="196"/>
      <c r="R233" s="196"/>
      <c r="S233" s="196"/>
      <c r="T233" s="196"/>
      <c r="U233" s="196"/>
      <c r="V233" s="196"/>
      <c r="W233" s="196"/>
      <c r="X233" s="197">
        <f>SUM(X13:X232)</f>
        <v>0</v>
      </c>
      <c r="Y233" s="197">
        <f>SUM(Y13:Y232)</f>
        <v>0</v>
      </c>
      <c r="Z233" s="196"/>
      <c r="AA233" s="194"/>
    </row>
    <row r="234" spans="1:27" ht="20.25" customHeight="1" x14ac:dyDescent="0.2">
      <c r="A234" s="345" t="s">
        <v>157</v>
      </c>
      <c r="B234" s="345"/>
      <c r="C234" s="345"/>
      <c r="D234" s="345"/>
      <c r="E234" s="345"/>
      <c r="F234" s="345"/>
      <c r="G234" s="18"/>
      <c r="H234" s="18"/>
      <c r="I234" s="345" t="s">
        <v>159</v>
      </c>
      <c r="J234" s="345"/>
      <c r="K234" s="345"/>
      <c r="L234" s="345"/>
      <c r="M234" s="345"/>
      <c r="N234" s="18"/>
    </row>
    <row r="235" spans="1:27" s="73" customFormat="1" ht="20.25" customHeight="1" x14ac:dyDescent="0.2">
      <c r="A235" s="346" t="s">
        <v>133</v>
      </c>
      <c r="B235" s="323"/>
      <c r="C235" s="323"/>
      <c r="D235" s="323"/>
      <c r="E235" s="323"/>
      <c r="F235" s="324"/>
      <c r="G235" s="239"/>
      <c r="H235" s="239"/>
      <c r="I235" s="346" t="s">
        <v>155</v>
      </c>
      <c r="J235" s="323"/>
      <c r="K235" s="323"/>
      <c r="L235" s="323"/>
      <c r="M235" s="324"/>
      <c r="N235" s="239"/>
      <c r="O235"/>
      <c r="P235"/>
      <c r="Q235"/>
      <c r="R235"/>
      <c r="S235"/>
      <c r="T235"/>
      <c r="AA235" s="74"/>
    </row>
    <row r="236" spans="1:27" s="73" customFormat="1" ht="24" customHeight="1" x14ac:dyDescent="0.2">
      <c r="A236" s="239"/>
      <c r="B236" s="240" t="s">
        <v>229</v>
      </c>
      <c r="C236" s="241" t="s">
        <v>140</v>
      </c>
      <c r="D236" s="241"/>
      <c r="E236" s="241"/>
      <c r="F236" s="242"/>
      <c r="G236" s="239"/>
      <c r="H236" s="239"/>
      <c r="I236" s="335" t="s">
        <v>18</v>
      </c>
      <c r="J236" s="336"/>
      <c r="K236" s="347" t="s">
        <v>16</v>
      </c>
      <c r="L236" s="347"/>
      <c r="M236" s="347"/>
      <c r="N236" s="239"/>
      <c r="O236"/>
      <c r="P236"/>
      <c r="Q236"/>
      <c r="R236"/>
      <c r="S236"/>
      <c r="T236"/>
      <c r="AA236" s="74"/>
    </row>
    <row r="237" spans="1:27" s="73" customFormat="1" ht="24" customHeight="1" x14ac:dyDescent="0.2">
      <c r="A237" s="239"/>
      <c r="B237" s="240" t="s">
        <v>208</v>
      </c>
      <c r="C237" s="241" t="s">
        <v>209</v>
      </c>
      <c r="D237" s="241"/>
      <c r="E237" s="241"/>
      <c r="F237" s="242"/>
      <c r="G237" s="239"/>
      <c r="H237" s="239"/>
      <c r="I237" s="337"/>
      <c r="J237" s="338"/>
      <c r="K237" s="334" t="s">
        <v>151</v>
      </c>
      <c r="L237" s="334"/>
      <c r="M237" s="334"/>
      <c r="N237" s="239"/>
      <c r="O237"/>
      <c r="P237"/>
      <c r="Q237"/>
      <c r="R237"/>
      <c r="S237"/>
      <c r="T237"/>
      <c r="AA237" s="74"/>
    </row>
    <row r="238" spans="1:27" ht="24" customHeight="1" x14ac:dyDescent="0.2">
      <c r="A238" s="335" t="s">
        <v>15</v>
      </c>
      <c r="B238" s="341"/>
      <c r="C238" s="336"/>
      <c r="D238" s="344" t="s">
        <v>16</v>
      </c>
      <c r="E238" s="344"/>
      <c r="F238" s="344"/>
      <c r="G238" s="18"/>
      <c r="H238" s="18"/>
      <c r="I238" s="337"/>
      <c r="J238" s="338"/>
      <c r="K238" s="334"/>
      <c r="L238" s="334"/>
      <c r="M238" s="334"/>
      <c r="N238" s="18"/>
    </row>
    <row r="239" spans="1:27" ht="24" customHeight="1" x14ac:dyDescent="0.2">
      <c r="A239" s="337"/>
      <c r="B239" s="342"/>
      <c r="C239" s="338"/>
      <c r="D239" s="334" t="s">
        <v>17</v>
      </c>
      <c r="E239" s="334"/>
      <c r="F239" s="334"/>
      <c r="G239" s="18"/>
      <c r="H239" s="18"/>
      <c r="I239" s="337"/>
      <c r="J239" s="338"/>
      <c r="K239" s="334"/>
      <c r="L239" s="334"/>
      <c r="M239" s="334"/>
      <c r="N239" s="18"/>
    </row>
    <row r="240" spans="1:27" ht="15.75" customHeight="1" x14ac:dyDescent="0.2">
      <c r="A240" s="337"/>
      <c r="B240" s="342"/>
      <c r="C240" s="338"/>
      <c r="D240" s="334"/>
      <c r="E240" s="334"/>
      <c r="F240" s="334"/>
      <c r="G240" s="18"/>
      <c r="H240" s="18"/>
      <c r="I240" s="339"/>
      <c r="J240" s="340"/>
      <c r="K240" s="334"/>
      <c r="L240" s="334"/>
      <c r="M240" s="334"/>
      <c r="N240" s="18"/>
    </row>
    <row r="241" spans="1:14" ht="15.75" customHeight="1" x14ac:dyDescent="0.2">
      <c r="A241" s="337"/>
      <c r="B241" s="342"/>
      <c r="C241" s="338"/>
      <c r="D241" s="334"/>
      <c r="E241" s="334"/>
      <c r="F241" s="334"/>
      <c r="G241" s="18"/>
      <c r="H241" s="18"/>
      <c r="I241" s="322" t="s">
        <v>149</v>
      </c>
      <c r="J241" s="323"/>
      <c r="K241" s="323"/>
      <c r="L241" s="323"/>
      <c r="M241" s="324"/>
      <c r="N241" s="18"/>
    </row>
    <row r="242" spans="1:14" ht="27.75" customHeight="1" x14ac:dyDescent="0.2">
      <c r="A242" s="339"/>
      <c r="B242" s="343"/>
      <c r="C242" s="340"/>
      <c r="D242" s="334"/>
      <c r="E242" s="334"/>
      <c r="F242" s="334"/>
      <c r="G242" s="18"/>
      <c r="H242" s="18"/>
      <c r="I242" s="325" t="s">
        <v>160</v>
      </c>
      <c r="J242" s="326"/>
      <c r="K242" s="326"/>
      <c r="L242" s="326"/>
      <c r="M242" s="327"/>
      <c r="N242" s="18"/>
    </row>
    <row r="243" spans="1:14" ht="33" customHeight="1" x14ac:dyDescent="0.2">
      <c r="A243" s="319" t="s">
        <v>158</v>
      </c>
      <c r="B243" s="320"/>
      <c r="C243" s="320"/>
      <c r="D243" s="320"/>
      <c r="E243" s="320"/>
      <c r="F243" s="321"/>
      <c r="G243" s="18"/>
      <c r="H243" s="18"/>
      <c r="I243" s="328"/>
      <c r="J243" s="329"/>
      <c r="K243" s="329"/>
      <c r="L243" s="329"/>
      <c r="M243" s="330"/>
      <c r="N243" s="18"/>
    </row>
    <row r="244" spans="1:14" x14ac:dyDescent="0.2">
      <c r="A244" s="18"/>
      <c r="B244" s="18"/>
      <c r="C244" s="18"/>
      <c r="D244" s="243"/>
      <c r="E244" s="17"/>
      <c r="F244" s="17"/>
      <c r="G244" s="18"/>
      <c r="H244" s="18"/>
      <c r="I244" s="18"/>
      <c r="J244" s="244"/>
      <c r="K244" s="244"/>
      <c r="L244" s="18"/>
      <c r="M244" s="18"/>
      <c r="N244" s="18"/>
    </row>
    <row r="245" spans="1:14" x14ac:dyDescent="0.2">
      <c r="A245" s="18"/>
      <c r="B245" s="18"/>
      <c r="C245" s="18"/>
      <c r="D245" s="243"/>
      <c r="E245" s="17"/>
      <c r="F245" s="17"/>
      <c r="G245" s="18"/>
      <c r="H245" s="18"/>
      <c r="I245" s="18"/>
      <c r="J245" s="244"/>
      <c r="K245" s="244"/>
      <c r="L245" s="18"/>
      <c r="M245" s="18"/>
      <c r="N245" s="18"/>
    </row>
    <row r="246" spans="1:14" x14ac:dyDescent="0.2">
      <c r="A246" s="18"/>
      <c r="B246" s="18"/>
      <c r="C246" s="18"/>
      <c r="D246" s="243"/>
      <c r="E246" s="17"/>
      <c r="F246" s="17"/>
      <c r="G246" s="18"/>
      <c r="H246" s="18"/>
      <c r="I246" s="18"/>
      <c r="J246" s="244"/>
      <c r="K246" s="244"/>
      <c r="L246" s="18"/>
      <c r="M246" s="18"/>
      <c r="N246" s="18"/>
    </row>
    <row r="247" spans="1:14" x14ac:dyDescent="0.2">
      <c r="A247" s="18"/>
      <c r="B247" s="18"/>
      <c r="C247" s="18"/>
      <c r="D247" s="243"/>
      <c r="E247" s="17"/>
      <c r="F247" s="17"/>
      <c r="G247" s="18"/>
      <c r="H247" s="18"/>
      <c r="I247" s="18"/>
      <c r="J247" s="244"/>
      <c r="K247" s="244"/>
      <c r="L247" s="18"/>
      <c r="M247" s="18"/>
      <c r="N247" s="18"/>
    </row>
    <row r="248" spans="1:14" x14ac:dyDescent="0.2">
      <c r="A248" s="18"/>
      <c r="B248" s="18"/>
      <c r="C248" s="18"/>
      <c r="D248" s="243"/>
      <c r="E248" s="17"/>
      <c r="F248" s="17"/>
      <c r="G248" s="18"/>
      <c r="H248" s="18"/>
      <c r="I248" s="18"/>
      <c r="J248" s="244"/>
      <c r="K248" s="244"/>
      <c r="L248" s="18"/>
      <c r="M248" s="18"/>
      <c r="N248" s="18"/>
    </row>
    <row r="249" spans="1:14" x14ac:dyDescent="0.2">
      <c r="A249" s="18"/>
      <c r="B249" s="18"/>
      <c r="C249" s="18"/>
      <c r="D249" s="243"/>
      <c r="E249" s="17"/>
      <c r="F249" s="17"/>
      <c r="G249" s="18"/>
      <c r="H249" s="18"/>
      <c r="I249" s="18"/>
      <c r="J249" s="244"/>
      <c r="K249" s="244"/>
      <c r="L249" s="18"/>
      <c r="M249" s="18"/>
      <c r="N249" s="18"/>
    </row>
    <row r="250" spans="1:14" x14ac:dyDescent="0.2">
      <c r="A250" s="18"/>
      <c r="B250" s="18"/>
      <c r="C250" s="18"/>
      <c r="D250" s="243"/>
      <c r="E250" s="17"/>
      <c r="F250" s="17"/>
      <c r="G250" s="18"/>
      <c r="H250" s="18"/>
      <c r="I250" s="18"/>
      <c r="J250" s="244"/>
      <c r="K250" s="244"/>
      <c r="L250" s="18"/>
      <c r="M250" s="18"/>
      <c r="N250" s="18"/>
    </row>
    <row r="251" spans="1:14" x14ac:dyDescent="0.2">
      <c r="A251" s="18"/>
      <c r="B251" s="18"/>
      <c r="C251" s="18"/>
      <c r="D251" s="243"/>
      <c r="E251" s="17"/>
      <c r="F251" s="17"/>
      <c r="G251" s="18"/>
      <c r="H251" s="18"/>
      <c r="I251" s="18"/>
      <c r="J251" s="244"/>
      <c r="K251" s="244"/>
      <c r="L251" s="18"/>
      <c r="M251" s="18"/>
      <c r="N251" s="18"/>
    </row>
    <row r="252" spans="1:14" x14ac:dyDescent="0.2">
      <c r="A252" s="18"/>
      <c r="B252" s="18"/>
      <c r="C252" s="18"/>
      <c r="D252" s="243"/>
      <c r="E252" s="17"/>
      <c r="F252" s="17"/>
      <c r="G252" s="18"/>
      <c r="H252" s="18"/>
      <c r="I252" s="18"/>
      <c r="J252" s="244"/>
      <c r="K252" s="244"/>
      <c r="L252" s="18"/>
      <c r="M252" s="18"/>
      <c r="N252" s="18"/>
    </row>
    <row r="253" spans="1:14" x14ac:dyDescent="0.2">
      <c r="A253" s="18"/>
      <c r="B253" s="18"/>
      <c r="C253" s="18"/>
      <c r="D253" s="243"/>
      <c r="E253" s="17"/>
      <c r="F253" s="17"/>
      <c r="G253" s="18"/>
      <c r="H253" s="18"/>
      <c r="I253" s="18"/>
      <c r="J253" s="244"/>
      <c r="K253" s="244"/>
      <c r="L253" s="18"/>
      <c r="M253" s="18"/>
      <c r="N253" s="18"/>
    </row>
    <row r="254" spans="1:14" x14ac:dyDescent="0.2">
      <c r="A254" s="18"/>
      <c r="B254" s="18"/>
      <c r="C254" s="18"/>
      <c r="D254" s="243"/>
      <c r="E254" s="17"/>
      <c r="F254" s="17"/>
      <c r="G254" s="18"/>
      <c r="H254" s="18"/>
      <c r="I254" s="18"/>
      <c r="J254" s="244"/>
      <c r="K254" s="244"/>
      <c r="L254" s="18"/>
      <c r="M254" s="18"/>
      <c r="N254" s="18"/>
    </row>
    <row r="255" spans="1:14" x14ac:dyDescent="0.2">
      <c r="A255" s="18"/>
      <c r="B255" s="18"/>
      <c r="C255" s="18"/>
      <c r="D255" s="243"/>
      <c r="E255" s="17"/>
      <c r="F255" s="17"/>
      <c r="G255" s="18"/>
      <c r="H255" s="18"/>
      <c r="I255" s="18"/>
      <c r="J255" s="244"/>
      <c r="K255" s="244"/>
      <c r="L255" s="18"/>
      <c r="M255" s="18"/>
      <c r="N255" s="18"/>
    </row>
    <row r="256" spans="1:14" x14ac:dyDescent="0.2">
      <c r="A256" s="18"/>
      <c r="B256" s="18"/>
      <c r="C256" s="18"/>
      <c r="D256" s="243"/>
      <c r="E256" s="17"/>
      <c r="F256" s="17"/>
      <c r="G256" s="18"/>
      <c r="H256" s="18"/>
      <c r="I256" s="18"/>
      <c r="J256" s="244"/>
      <c r="K256" s="244"/>
      <c r="L256" s="18"/>
      <c r="M256" s="18"/>
      <c r="N256" s="18"/>
    </row>
    <row r="257" spans="1:14" x14ac:dyDescent="0.2">
      <c r="A257" s="18"/>
      <c r="B257" s="18"/>
      <c r="C257" s="18"/>
      <c r="D257" s="243"/>
      <c r="E257" s="17"/>
      <c r="F257" s="17"/>
      <c r="G257" s="18"/>
      <c r="H257" s="18"/>
      <c r="I257" s="18"/>
      <c r="J257" s="244"/>
      <c r="K257" s="244"/>
      <c r="L257" s="18"/>
      <c r="M257" s="18"/>
      <c r="N257" s="18"/>
    </row>
    <row r="258" spans="1:14" x14ac:dyDescent="0.2">
      <c r="A258" s="18"/>
      <c r="B258" s="18"/>
      <c r="C258" s="18"/>
      <c r="D258" s="243"/>
      <c r="E258" s="17"/>
      <c r="F258" s="17"/>
      <c r="G258" s="18"/>
      <c r="H258" s="18"/>
      <c r="I258" s="18"/>
      <c r="J258" s="244"/>
      <c r="K258" s="244"/>
      <c r="L258" s="18"/>
      <c r="M258" s="18"/>
      <c r="N258" s="18"/>
    </row>
    <row r="259" spans="1:14" x14ac:dyDescent="0.2">
      <c r="A259" s="18"/>
      <c r="B259" s="18"/>
      <c r="C259" s="18"/>
      <c r="D259" s="243"/>
      <c r="E259" s="17"/>
      <c r="F259" s="17"/>
      <c r="G259" s="18"/>
      <c r="H259" s="18"/>
      <c r="I259" s="18"/>
      <c r="J259" s="244"/>
      <c r="K259" s="244"/>
      <c r="L259" s="18"/>
      <c r="M259" s="18"/>
      <c r="N259" s="18"/>
    </row>
    <row r="260" spans="1:14" x14ac:dyDescent="0.2">
      <c r="A260" s="18"/>
      <c r="B260" s="18"/>
      <c r="C260" s="18"/>
      <c r="D260" s="243"/>
      <c r="E260" s="17"/>
      <c r="F260" s="17"/>
      <c r="G260" s="18"/>
      <c r="H260" s="18"/>
      <c r="I260" s="18"/>
      <c r="J260" s="244"/>
      <c r="K260" s="244"/>
      <c r="L260" s="18"/>
      <c r="M260" s="18"/>
      <c r="N260" s="18"/>
    </row>
    <row r="261" spans="1:14" x14ac:dyDescent="0.2">
      <c r="A261" s="18"/>
      <c r="B261" s="18"/>
      <c r="C261" s="18"/>
      <c r="D261" s="243"/>
      <c r="E261" s="17"/>
      <c r="F261" s="17"/>
      <c r="G261" s="18"/>
      <c r="H261" s="18"/>
      <c r="I261" s="18"/>
      <c r="J261" s="244"/>
      <c r="K261" s="244"/>
      <c r="L261" s="18"/>
      <c r="M261" s="18"/>
      <c r="N261" s="18"/>
    </row>
    <row r="262" spans="1:14" x14ac:dyDescent="0.2">
      <c r="A262" s="18"/>
      <c r="B262" s="18"/>
      <c r="C262" s="18"/>
      <c r="D262" s="243"/>
      <c r="E262" s="17"/>
      <c r="F262" s="17"/>
      <c r="G262" s="18"/>
      <c r="H262" s="18"/>
      <c r="I262" s="18"/>
      <c r="J262" s="244"/>
      <c r="K262" s="244"/>
      <c r="L262" s="18"/>
      <c r="M262" s="18"/>
      <c r="N262" s="18"/>
    </row>
    <row r="263" spans="1:14" x14ac:dyDescent="0.2">
      <c r="A263" s="18"/>
      <c r="B263" s="18"/>
      <c r="C263" s="18"/>
      <c r="D263" s="243"/>
      <c r="E263" s="17"/>
      <c r="F263" s="17"/>
      <c r="G263" s="18"/>
      <c r="H263" s="18"/>
      <c r="I263" s="18"/>
      <c r="J263" s="244"/>
      <c r="K263" s="244"/>
      <c r="L263" s="18"/>
      <c r="M263" s="18"/>
      <c r="N263" s="18"/>
    </row>
    <row r="264" spans="1:14" x14ac:dyDescent="0.2">
      <c r="A264" s="18"/>
      <c r="B264" s="18"/>
      <c r="C264" s="18"/>
      <c r="D264" s="243"/>
      <c r="E264" s="17"/>
      <c r="F264" s="17"/>
      <c r="G264" s="18"/>
      <c r="H264" s="18"/>
      <c r="I264" s="18"/>
      <c r="J264" s="244"/>
      <c r="K264" s="244"/>
      <c r="L264" s="18"/>
      <c r="M264" s="18"/>
      <c r="N264" s="18"/>
    </row>
    <row r="265" spans="1:14" x14ac:dyDescent="0.2">
      <c r="A265" s="18"/>
      <c r="B265" s="18"/>
      <c r="C265" s="18"/>
      <c r="D265" s="243"/>
      <c r="E265" s="17"/>
      <c r="F265" s="17"/>
      <c r="G265" s="18"/>
      <c r="H265" s="18"/>
      <c r="I265" s="18"/>
      <c r="J265" s="244"/>
      <c r="K265" s="244"/>
      <c r="L265" s="18"/>
      <c r="M265" s="18"/>
      <c r="N265" s="18"/>
    </row>
    <row r="266" spans="1:14" x14ac:dyDescent="0.2">
      <c r="A266" s="18"/>
      <c r="B266" s="18"/>
      <c r="C266" s="18"/>
      <c r="D266" s="243"/>
      <c r="E266" s="17"/>
      <c r="F266" s="17"/>
      <c r="G266" s="18"/>
      <c r="H266" s="18"/>
      <c r="I266" s="18"/>
      <c r="J266" s="244"/>
      <c r="K266" s="244"/>
      <c r="L266" s="18"/>
      <c r="M266" s="18"/>
      <c r="N266" s="18"/>
    </row>
    <row r="267" spans="1:14" x14ac:dyDescent="0.2">
      <c r="A267" s="18"/>
      <c r="B267" s="18"/>
      <c r="C267" s="18"/>
      <c r="D267" s="243"/>
      <c r="E267" s="17"/>
      <c r="F267" s="17"/>
      <c r="G267" s="18"/>
      <c r="H267" s="18"/>
      <c r="I267" s="18"/>
      <c r="J267" s="244"/>
      <c r="K267" s="244"/>
      <c r="L267" s="18"/>
      <c r="M267" s="18"/>
      <c r="N267" s="18"/>
    </row>
    <row r="268" spans="1:14" x14ac:dyDescent="0.2">
      <c r="A268" s="18"/>
      <c r="B268" s="18"/>
      <c r="C268" s="18"/>
      <c r="D268" s="243"/>
      <c r="E268" s="17"/>
      <c r="F268" s="17"/>
      <c r="G268" s="18"/>
      <c r="H268" s="18"/>
      <c r="I268" s="18"/>
      <c r="J268" s="244"/>
      <c r="K268" s="244"/>
      <c r="L268" s="18"/>
      <c r="M268" s="18"/>
      <c r="N268" s="18"/>
    </row>
    <row r="269" spans="1:14" x14ac:dyDescent="0.2">
      <c r="A269" s="18"/>
      <c r="B269" s="18"/>
      <c r="C269" s="18"/>
      <c r="D269" s="243"/>
      <c r="E269" s="17"/>
      <c r="F269" s="17"/>
      <c r="G269" s="18"/>
      <c r="H269" s="18"/>
      <c r="I269" s="18"/>
      <c r="J269" s="244"/>
      <c r="K269" s="244"/>
      <c r="L269" s="18"/>
      <c r="M269" s="18"/>
      <c r="N269" s="18"/>
    </row>
    <row r="270" spans="1:14" x14ac:dyDescent="0.2">
      <c r="A270" s="18"/>
      <c r="B270" s="18"/>
      <c r="C270" s="18"/>
      <c r="D270" s="243"/>
      <c r="E270" s="17"/>
      <c r="F270" s="17"/>
      <c r="G270" s="18"/>
      <c r="H270" s="18"/>
      <c r="I270" s="18"/>
      <c r="J270" s="244"/>
      <c r="K270" s="244"/>
      <c r="L270" s="18"/>
      <c r="M270" s="18"/>
      <c r="N270" s="18"/>
    </row>
    <row r="271" spans="1:14" x14ac:dyDescent="0.2">
      <c r="A271" s="18"/>
      <c r="B271" s="18"/>
      <c r="C271" s="18"/>
      <c r="D271" s="243"/>
      <c r="E271" s="17"/>
      <c r="F271" s="17"/>
      <c r="G271" s="18"/>
      <c r="H271" s="18"/>
      <c r="I271" s="18"/>
      <c r="J271" s="244"/>
      <c r="K271" s="244"/>
      <c r="L271" s="18"/>
      <c r="M271" s="18"/>
      <c r="N271" s="18"/>
    </row>
    <row r="272" spans="1:14" x14ac:dyDescent="0.2">
      <c r="A272" s="18"/>
      <c r="B272" s="18"/>
      <c r="C272" s="18"/>
      <c r="D272" s="243"/>
      <c r="E272" s="17"/>
      <c r="F272" s="17"/>
      <c r="G272" s="18"/>
      <c r="H272" s="18"/>
      <c r="I272" s="18"/>
      <c r="J272" s="244"/>
      <c r="K272" s="244"/>
      <c r="L272" s="18"/>
      <c r="M272" s="18"/>
      <c r="N272" s="18"/>
    </row>
    <row r="273" spans="1:14" x14ac:dyDescent="0.2">
      <c r="A273" s="18"/>
      <c r="B273" s="18"/>
      <c r="C273" s="18"/>
      <c r="D273" s="243"/>
      <c r="E273" s="17"/>
      <c r="F273" s="17"/>
      <c r="G273" s="18"/>
      <c r="H273" s="18"/>
      <c r="I273" s="18"/>
      <c r="J273" s="244"/>
      <c r="K273" s="244"/>
      <c r="L273" s="18"/>
      <c r="M273" s="18"/>
      <c r="N273" s="18"/>
    </row>
    <row r="274" spans="1:14" x14ac:dyDescent="0.2">
      <c r="A274" s="18"/>
      <c r="B274" s="18"/>
      <c r="C274" s="18"/>
      <c r="D274" s="243"/>
      <c r="E274" s="17"/>
      <c r="F274" s="17"/>
      <c r="G274" s="18"/>
      <c r="H274" s="18"/>
      <c r="I274" s="18"/>
      <c r="J274" s="244"/>
      <c r="K274" s="244"/>
      <c r="L274" s="18"/>
      <c r="M274" s="18"/>
      <c r="N274" s="18"/>
    </row>
    <row r="275" spans="1:14" x14ac:dyDescent="0.2">
      <c r="A275" s="18"/>
      <c r="B275" s="18"/>
      <c r="C275" s="18"/>
      <c r="D275" s="243"/>
      <c r="E275" s="17"/>
      <c r="F275" s="17"/>
      <c r="G275" s="18"/>
      <c r="H275" s="18"/>
      <c r="I275" s="18"/>
      <c r="J275" s="244"/>
      <c r="K275" s="244"/>
      <c r="L275" s="18"/>
      <c r="M275" s="18"/>
      <c r="N275" s="18"/>
    </row>
    <row r="276" spans="1:14" x14ac:dyDescent="0.2">
      <c r="A276" s="18"/>
      <c r="B276" s="18"/>
      <c r="C276" s="18"/>
      <c r="D276" s="243"/>
      <c r="E276" s="17"/>
      <c r="F276" s="17"/>
      <c r="G276" s="18"/>
      <c r="H276" s="18"/>
      <c r="I276" s="18"/>
      <c r="J276" s="244"/>
      <c r="K276" s="244"/>
      <c r="L276" s="18"/>
      <c r="M276" s="18"/>
      <c r="N276" s="18"/>
    </row>
    <row r="277" spans="1:14" x14ac:dyDescent="0.2">
      <c r="A277" s="18"/>
      <c r="B277" s="18"/>
      <c r="C277" s="18"/>
      <c r="D277" s="243"/>
      <c r="E277" s="17"/>
      <c r="F277" s="17"/>
      <c r="G277" s="18"/>
      <c r="H277" s="18"/>
      <c r="I277" s="18"/>
      <c r="J277" s="244"/>
      <c r="K277" s="244"/>
      <c r="L277" s="18"/>
      <c r="M277" s="18"/>
      <c r="N277" s="18"/>
    </row>
    <row r="278" spans="1:14" x14ac:dyDescent="0.2">
      <c r="A278" s="18"/>
      <c r="B278" s="18"/>
      <c r="C278" s="18"/>
      <c r="D278" s="243"/>
      <c r="E278" s="17"/>
      <c r="F278" s="17"/>
      <c r="G278" s="18"/>
      <c r="H278" s="18"/>
      <c r="I278" s="18"/>
      <c r="J278" s="244"/>
      <c r="K278" s="244"/>
      <c r="L278" s="18"/>
      <c r="M278" s="18"/>
      <c r="N278" s="18"/>
    </row>
    <row r="279" spans="1:14" x14ac:dyDescent="0.2">
      <c r="A279" s="18"/>
      <c r="B279" s="18"/>
      <c r="C279" s="18"/>
      <c r="D279" s="243"/>
      <c r="E279" s="17"/>
      <c r="F279" s="17"/>
      <c r="G279" s="18"/>
      <c r="H279" s="18"/>
      <c r="I279" s="18"/>
      <c r="J279" s="244"/>
      <c r="K279" s="244"/>
      <c r="L279" s="18"/>
      <c r="M279" s="18"/>
      <c r="N279" s="18"/>
    </row>
    <row r="280" spans="1:14" x14ac:dyDescent="0.2">
      <c r="A280" s="18"/>
      <c r="B280" s="18"/>
      <c r="C280" s="18"/>
      <c r="D280" s="243"/>
      <c r="E280" s="17"/>
      <c r="F280" s="17"/>
      <c r="G280" s="18"/>
      <c r="H280" s="18"/>
      <c r="I280" s="18"/>
      <c r="J280" s="244"/>
      <c r="K280" s="244"/>
      <c r="L280" s="18"/>
      <c r="M280" s="18"/>
      <c r="N280" s="18"/>
    </row>
    <row r="281" spans="1:14" x14ac:dyDescent="0.2">
      <c r="A281" s="18"/>
      <c r="B281" s="18"/>
      <c r="C281" s="18"/>
      <c r="D281" s="243"/>
      <c r="E281" s="17"/>
      <c r="F281" s="17"/>
      <c r="G281" s="18"/>
      <c r="H281" s="18"/>
      <c r="I281" s="18"/>
      <c r="J281" s="244"/>
      <c r="K281" s="244"/>
      <c r="L281" s="18"/>
      <c r="M281" s="18"/>
      <c r="N281" s="18"/>
    </row>
    <row r="282" spans="1:14" x14ac:dyDescent="0.2">
      <c r="A282" s="18"/>
      <c r="B282" s="18"/>
      <c r="C282" s="18"/>
      <c r="D282" s="243"/>
      <c r="E282" s="17"/>
      <c r="F282" s="17"/>
      <c r="G282" s="18"/>
      <c r="H282" s="18"/>
      <c r="I282" s="18"/>
      <c r="J282" s="244"/>
      <c r="K282" s="244"/>
      <c r="L282" s="18"/>
      <c r="M282" s="18"/>
      <c r="N282" s="18"/>
    </row>
    <row r="283" spans="1:14" x14ac:dyDescent="0.2">
      <c r="A283" s="18"/>
      <c r="B283" s="18"/>
      <c r="C283" s="18"/>
      <c r="D283" s="243"/>
      <c r="E283" s="17"/>
      <c r="F283" s="17"/>
      <c r="G283" s="18"/>
      <c r="H283" s="18"/>
      <c r="I283" s="18"/>
      <c r="J283" s="244"/>
      <c r="K283" s="244"/>
      <c r="L283" s="18"/>
      <c r="M283" s="18"/>
      <c r="N283" s="18"/>
    </row>
    <row r="284" spans="1:14" x14ac:dyDescent="0.2">
      <c r="A284" s="18"/>
      <c r="B284" s="18"/>
      <c r="C284" s="18"/>
      <c r="D284" s="243"/>
      <c r="E284" s="17"/>
      <c r="F284" s="17"/>
      <c r="G284" s="18"/>
      <c r="H284" s="18"/>
      <c r="I284" s="18"/>
      <c r="J284" s="244"/>
      <c r="K284" s="244"/>
      <c r="L284" s="18"/>
      <c r="M284" s="18"/>
      <c r="N284" s="18"/>
    </row>
    <row r="285" spans="1:14" x14ac:dyDescent="0.2">
      <c r="A285" s="18"/>
      <c r="B285" s="18"/>
      <c r="C285" s="18"/>
      <c r="D285" s="243"/>
      <c r="E285" s="17"/>
      <c r="F285" s="17"/>
      <c r="G285" s="18"/>
      <c r="H285" s="18"/>
      <c r="I285" s="18"/>
      <c r="J285" s="244"/>
      <c r="K285" s="244"/>
      <c r="L285" s="18"/>
      <c r="M285" s="18"/>
      <c r="N285" s="18"/>
    </row>
    <row r="286" spans="1:14" x14ac:dyDescent="0.2">
      <c r="A286" s="18"/>
      <c r="B286" s="18"/>
      <c r="C286" s="18"/>
      <c r="D286" s="243"/>
      <c r="E286" s="17"/>
      <c r="F286" s="17"/>
      <c r="G286" s="18"/>
      <c r="H286" s="18"/>
      <c r="I286" s="18"/>
      <c r="J286" s="244"/>
      <c r="K286" s="244"/>
      <c r="L286" s="18"/>
      <c r="M286" s="18"/>
      <c r="N286" s="18"/>
    </row>
    <row r="287" spans="1:14" x14ac:dyDescent="0.2">
      <c r="A287" s="18"/>
      <c r="B287" s="18"/>
      <c r="C287" s="18"/>
      <c r="D287" s="243"/>
      <c r="E287" s="17"/>
      <c r="F287" s="17"/>
      <c r="G287" s="18"/>
      <c r="H287" s="18"/>
      <c r="I287" s="18"/>
      <c r="J287" s="244"/>
      <c r="K287" s="244"/>
      <c r="L287" s="18"/>
      <c r="M287" s="18"/>
      <c r="N287" s="18"/>
    </row>
    <row r="288" spans="1:14" x14ac:dyDescent="0.2">
      <c r="A288" s="18"/>
      <c r="B288" s="18"/>
      <c r="C288" s="18"/>
      <c r="D288" s="243"/>
      <c r="E288" s="17"/>
      <c r="F288" s="17"/>
      <c r="G288" s="18"/>
      <c r="H288" s="18"/>
      <c r="I288" s="18"/>
      <c r="J288" s="244"/>
      <c r="K288" s="244"/>
      <c r="L288" s="18"/>
      <c r="M288" s="18"/>
      <c r="N288" s="18"/>
    </row>
    <row r="289" spans="1:14" x14ac:dyDescent="0.2">
      <c r="A289" s="18"/>
      <c r="B289" s="18"/>
      <c r="C289" s="18"/>
      <c r="D289" s="243"/>
      <c r="E289" s="17"/>
      <c r="F289" s="17"/>
      <c r="G289" s="18"/>
      <c r="H289" s="18"/>
      <c r="I289" s="18"/>
      <c r="J289" s="244"/>
      <c r="K289" s="244"/>
      <c r="L289" s="18"/>
      <c r="M289" s="18"/>
      <c r="N289" s="18"/>
    </row>
    <row r="290" spans="1:14" x14ac:dyDescent="0.2">
      <c r="A290" s="18"/>
      <c r="B290" s="18"/>
      <c r="C290" s="18"/>
      <c r="D290" s="243"/>
      <c r="E290" s="17"/>
      <c r="F290" s="17"/>
      <c r="G290" s="18"/>
      <c r="H290" s="18"/>
      <c r="I290" s="18"/>
      <c r="J290" s="244"/>
      <c r="K290" s="244"/>
      <c r="L290" s="18"/>
      <c r="M290" s="18"/>
      <c r="N290" s="18"/>
    </row>
    <row r="291" spans="1:14" x14ac:dyDescent="0.2">
      <c r="A291" s="18"/>
      <c r="B291" s="18"/>
      <c r="C291" s="18"/>
      <c r="D291" s="243"/>
      <c r="E291" s="17"/>
      <c r="F291" s="17"/>
      <c r="G291" s="18"/>
      <c r="H291" s="18"/>
      <c r="I291" s="18"/>
      <c r="J291" s="244"/>
      <c r="K291" s="244"/>
      <c r="L291" s="18"/>
      <c r="M291" s="18"/>
      <c r="N291" s="18"/>
    </row>
    <row r="292" spans="1:14" x14ac:dyDescent="0.2">
      <c r="A292" s="18"/>
      <c r="B292" s="18"/>
      <c r="C292" s="18"/>
      <c r="D292" s="243"/>
      <c r="E292" s="17"/>
      <c r="F292" s="17"/>
      <c r="G292" s="18"/>
      <c r="H292" s="18"/>
      <c r="I292" s="18"/>
      <c r="J292" s="244"/>
      <c r="K292" s="244"/>
      <c r="L292" s="18"/>
      <c r="M292" s="18"/>
      <c r="N292" s="18"/>
    </row>
    <row r="293" spans="1:14" x14ac:dyDescent="0.2">
      <c r="A293" s="18"/>
      <c r="B293" s="18"/>
      <c r="C293" s="18"/>
      <c r="D293" s="243"/>
      <c r="E293" s="17"/>
      <c r="F293" s="17"/>
      <c r="G293" s="18"/>
      <c r="H293" s="18"/>
      <c r="I293" s="18"/>
      <c r="J293" s="244"/>
      <c r="K293" s="244"/>
      <c r="L293" s="18"/>
      <c r="M293" s="18"/>
      <c r="N293" s="18"/>
    </row>
    <row r="294" spans="1:14" x14ac:dyDescent="0.2">
      <c r="A294" s="18"/>
      <c r="B294" s="18"/>
      <c r="C294" s="18"/>
      <c r="D294" s="243"/>
      <c r="E294" s="17"/>
      <c r="F294" s="17"/>
      <c r="G294" s="18"/>
      <c r="H294" s="18"/>
      <c r="I294" s="18"/>
      <c r="J294" s="244"/>
      <c r="K294" s="244"/>
      <c r="L294" s="18"/>
      <c r="M294" s="18"/>
      <c r="N294" s="18"/>
    </row>
    <row r="295" spans="1:14" x14ac:dyDescent="0.2">
      <c r="A295" s="18"/>
      <c r="B295" s="18"/>
      <c r="C295" s="18"/>
      <c r="D295" s="243"/>
      <c r="E295" s="17"/>
      <c r="F295" s="17"/>
      <c r="G295" s="18"/>
      <c r="H295" s="18"/>
      <c r="I295" s="18"/>
      <c r="J295" s="244"/>
      <c r="K295" s="244"/>
      <c r="L295" s="18"/>
      <c r="M295" s="18"/>
      <c r="N295" s="18"/>
    </row>
    <row r="296" spans="1:14" x14ac:dyDescent="0.2">
      <c r="A296" s="18"/>
      <c r="B296" s="18"/>
      <c r="C296" s="18"/>
      <c r="D296" s="243"/>
      <c r="E296" s="17"/>
      <c r="F296" s="17"/>
      <c r="G296" s="18"/>
      <c r="H296" s="18"/>
      <c r="I296" s="18"/>
      <c r="J296" s="244"/>
      <c r="K296" s="244"/>
      <c r="L296" s="18"/>
      <c r="M296" s="18"/>
      <c r="N296" s="18"/>
    </row>
    <row r="297" spans="1:14" x14ac:dyDescent="0.2">
      <c r="A297" s="18"/>
      <c r="B297" s="18"/>
      <c r="C297" s="18"/>
      <c r="D297" s="243"/>
      <c r="E297" s="17"/>
      <c r="F297" s="17"/>
      <c r="G297" s="18"/>
      <c r="H297" s="18"/>
      <c r="I297" s="18"/>
      <c r="J297" s="244"/>
      <c r="K297" s="244"/>
      <c r="L297" s="18"/>
      <c r="M297" s="18"/>
      <c r="N297" s="18"/>
    </row>
    <row r="298" spans="1:14" x14ac:dyDescent="0.2">
      <c r="A298" s="18"/>
      <c r="B298" s="18"/>
      <c r="C298" s="18"/>
      <c r="D298" s="243"/>
      <c r="E298" s="17"/>
      <c r="F298" s="17"/>
      <c r="G298" s="18"/>
      <c r="H298" s="18"/>
      <c r="I298" s="18"/>
      <c r="J298" s="244"/>
      <c r="K298" s="244"/>
      <c r="L298" s="18"/>
      <c r="M298" s="18"/>
      <c r="N298" s="18"/>
    </row>
    <row r="299" spans="1:14" x14ac:dyDescent="0.2">
      <c r="A299" s="18"/>
      <c r="B299" s="18"/>
      <c r="C299" s="18"/>
      <c r="D299" s="243"/>
      <c r="E299" s="17"/>
      <c r="F299" s="17"/>
      <c r="G299" s="18"/>
      <c r="H299" s="18"/>
      <c r="I299" s="18"/>
      <c r="J299" s="244"/>
      <c r="K299" s="244"/>
      <c r="L299" s="18"/>
      <c r="M299" s="18"/>
      <c r="N299" s="18"/>
    </row>
    <row r="300" spans="1:14" x14ac:dyDescent="0.2">
      <c r="A300" s="18"/>
      <c r="B300" s="18"/>
      <c r="C300" s="18"/>
      <c r="D300" s="243"/>
      <c r="E300" s="17"/>
      <c r="F300" s="17"/>
      <c r="G300" s="18"/>
      <c r="H300" s="18"/>
      <c r="I300" s="18"/>
      <c r="J300" s="244"/>
      <c r="K300" s="244"/>
      <c r="L300" s="18"/>
      <c r="M300" s="18"/>
      <c r="N300" s="18"/>
    </row>
    <row r="301" spans="1:14" x14ac:dyDescent="0.2">
      <c r="A301" s="18"/>
      <c r="B301" s="18"/>
      <c r="C301" s="18"/>
      <c r="D301" s="243"/>
      <c r="E301" s="17"/>
      <c r="F301" s="17"/>
      <c r="G301" s="18"/>
      <c r="H301" s="18"/>
      <c r="I301" s="18"/>
      <c r="J301" s="244"/>
      <c r="K301" s="244"/>
      <c r="L301" s="18"/>
      <c r="M301" s="18"/>
      <c r="N301" s="18"/>
    </row>
    <row r="302" spans="1:14" x14ac:dyDescent="0.2">
      <c r="A302" s="18"/>
      <c r="B302" s="18"/>
      <c r="C302" s="18"/>
      <c r="D302" s="243"/>
      <c r="E302" s="17"/>
      <c r="F302" s="17"/>
      <c r="G302" s="18"/>
      <c r="H302" s="18"/>
      <c r="I302" s="18"/>
      <c r="J302" s="244"/>
      <c r="K302" s="244"/>
      <c r="L302" s="18"/>
      <c r="M302" s="18"/>
      <c r="N302" s="18"/>
    </row>
    <row r="303" spans="1:14" x14ac:dyDescent="0.2">
      <c r="A303" s="18"/>
      <c r="B303" s="18"/>
      <c r="C303" s="18"/>
      <c r="D303" s="243"/>
      <c r="E303" s="17"/>
      <c r="F303" s="17"/>
      <c r="G303" s="18"/>
      <c r="H303" s="18"/>
      <c r="I303" s="18"/>
      <c r="J303" s="244"/>
      <c r="K303" s="244"/>
      <c r="L303" s="18"/>
      <c r="M303" s="18"/>
      <c r="N303" s="18"/>
    </row>
    <row r="304" spans="1:14" x14ac:dyDescent="0.2">
      <c r="A304" s="18"/>
      <c r="B304" s="18"/>
      <c r="C304" s="18"/>
      <c r="D304" s="243"/>
      <c r="E304" s="17"/>
      <c r="F304" s="17"/>
      <c r="G304" s="18"/>
      <c r="H304" s="18"/>
      <c r="I304" s="18"/>
      <c r="J304" s="244"/>
      <c r="K304" s="244"/>
      <c r="L304" s="18"/>
      <c r="M304" s="18"/>
      <c r="N304" s="18"/>
    </row>
    <row r="305" spans="1:14" x14ac:dyDescent="0.2">
      <c r="A305" s="18"/>
      <c r="B305" s="18"/>
      <c r="C305" s="18"/>
      <c r="D305" s="243"/>
      <c r="E305" s="17"/>
      <c r="F305" s="17"/>
      <c r="G305" s="18"/>
      <c r="H305" s="18"/>
      <c r="I305" s="18"/>
      <c r="J305" s="244"/>
      <c r="K305" s="244"/>
      <c r="L305" s="18"/>
      <c r="M305" s="18"/>
      <c r="N305" s="18"/>
    </row>
    <row r="306" spans="1:14" x14ac:dyDescent="0.2">
      <c r="A306" s="18"/>
      <c r="B306" s="18"/>
      <c r="C306" s="18"/>
      <c r="D306" s="243"/>
      <c r="E306" s="17"/>
      <c r="F306" s="17"/>
      <c r="G306" s="18"/>
      <c r="H306" s="18"/>
      <c r="I306" s="18"/>
      <c r="J306" s="244"/>
      <c r="K306" s="244"/>
      <c r="L306" s="18"/>
      <c r="M306" s="18"/>
      <c r="N306" s="18"/>
    </row>
    <row r="307" spans="1:14" x14ac:dyDescent="0.2">
      <c r="A307" s="18"/>
      <c r="B307" s="18"/>
      <c r="C307" s="18"/>
      <c r="D307" s="243"/>
      <c r="E307" s="17"/>
      <c r="F307" s="17"/>
      <c r="G307" s="18"/>
      <c r="H307" s="18"/>
      <c r="I307" s="18"/>
      <c r="J307" s="244"/>
      <c r="K307" s="244"/>
      <c r="L307" s="18"/>
      <c r="M307" s="18"/>
      <c r="N307" s="18"/>
    </row>
    <row r="308" spans="1:14" x14ac:dyDescent="0.2">
      <c r="A308" s="18"/>
      <c r="B308" s="18"/>
      <c r="C308" s="18"/>
      <c r="D308" s="243"/>
      <c r="E308" s="17"/>
      <c r="F308" s="17"/>
      <c r="G308" s="18"/>
      <c r="H308" s="18"/>
      <c r="I308" s="18"/>
      <c r="J308" s="244"/>
      <c r="K308" s="244"/>
      <c r="L308" s="18"/>
      <c r="M308" s="18"/>
      <c r="N308" s="18"/>
    </row>
    <row r="309" spans="1:14" x14ac:dyDescent="0.2">
      <c r="A309" s="18"/>
      <c r="B309" s="18"/>
      <c r="C309" s="18"/>
      <c r="D309" s="243"/>
      <c r="E309" s="17"/>
      <c r="F309" s="17"/>
      <c r="G309" s="18"/>
      <c r="H309" s="18"/>
      <c r="I309" s="18"/>
      <c r="J309" s="244"/>
      <c r="K309" s="244"/>
      <c r="L309" s="18"/>
      <c r="M309" s="18"/>
      <c r="N309" s="18"/>
    </row>
    <row r="310" spans="1:14" x14ac:dyDescent="0.2">
      <c r="A310" s="18"/>
      <c r="B310" s="18"/>
      <c r="C310" s="18"/>
      <c r="D310" s="243"/>
      <c r="E310" s="17"/>
      <c r="F310" s="17"/>
      <c r="G310" s="18"/>
      <c r="H310" s="18"/>
      <c r="I310" s="18"/>
      <c r="J310" s="244"/>
      <c r="K310" s="244"/>
      <c r="L310" s="18"/>
      <c r="M310" s="18"/>
      <c r="N310" s="18"/>
    </row>
    <row r="311" spans="1:14" x14ac:dyDescent="0.2">
      <c r="A311" s="18"/>
      <c r="B311" s="18"/>
      <c r="C311" s="18"/>
      <c r="D311" s="243"/>
      <c r="E311" s="17"/>
      <c r="F311" s="17"/>
      <c r="G311" s="18"/>
      <c r="H311" s="18"/>
      <c r="I311" s="18"/>
      <c r="J311" s="244"/>
      <c r="K311" s="244"/>
      <c r="L311" s="18"/>
      <c r="M311" s="18"/>
      <c r="N311" s="18"/>
    </row>
    <row r="312" spans="1:14" x14ac:dyDescent="0.2">
      <c r="A312" s="18"/>
      <c r="B312" s="18"/>
      <c r="C312" s="18"/>
      <c r="D312" s="243"/>
      <c r="E312" s="17"/>
      <c r="F312" s="17"/>
      <c r="G312" s="18"/>
      <c r="H312" s="18"/>
      <c r="I312" s="18"/>
      <c r="J312" s="244"/>
      <c r="K312" s="244"/>
      <c r="L312" s="18"/>
      <c r="M312" s="18"/>
      <c r="N312" s="18"/>
    </row>
    <row r="313" spans="1:14" x14ac:dyDescent="0.2">
      <c r="A313" s="18"/>
      <c r="B313" s="18"/>
      <c r="C313" s="18"/>
      <c r="D313" s="243"/>
      <c r="E313" s="17"/>
      <c r="F313" s="17"/>
      <c r="G313" s="18"/>
      <c r="H313" s="18"/>
      <c r="I313" s="18"/>
      <c r="J313" s="244"/>
      <c r="K313" s="244"/>
      <c r="L313" s="18"/>
      <c r="M313" s="18"/>
      <c r="N313" s="18"/>
    </row>
    <row r="314" spans="1:14" x14ac:dyDescent="0.2">
      <c r="A314" s="18"/>
      <c r="B314" s="18"/>
      <c r="C314" s="18"/>
      <c r="D314" s="243"/>
      <c r="E314" s="17"/>
      <c r="F314" s="17"/>
      <c r="G314" s="18"/>
      <c r="H314" s="18"/>
      <c r="I314" s="18"/>
      <c r="J314" s="244"/>
      <c r="K314" s="244"/>
      <c r="L314" s="18"/>
      <c r="M314" s="18"/>
      <c r="N314" s="18"/>
    </row>
    <row r="315" spans="1:14" x14ac:dyDescent="0.2">
      <c r="A315" s="18"/>
      <c r="B315" s="18"/>
      <c r="C315" s="18"/>
      <c r="D315" s="243"/>
      <c r="E315" s="17"/>
      <c r="F315" s="17"/>
      <c r="G315" s="18"/>
      <c r="H315" s="18"/>
      <c r="I315" s="18"/>
      <c r="J315" s="244"/>
      <c r="K315" s="244"/>
      <c r="L315" s="18"/>
      <c r="M315" s="18"/>
      <c r="N315" s="18"/>
    </row>
    <row r="316" spans="1:14" x14ac:dyDescent="0.2">
      <c r="A316" s="18"/>
      <c r="B316" s="18"/>
      <c r="C316" s="18"/>
      <c r="D316" s="243"/>
      <c r="E316" s="17"/>
      <c r="F316" s="17"/>
      <c r="G316" s="18"/>
      <c r="H316" s="18"/>
      <c r="I316" s="18"/>
      <c r="J316" s="244"/>
      <c r="K316" s="244"/>
      <c r="L316" s="18"/>
      <c r="M316" s="18"/>
      <c r="N316" s="18"/>
    </row>
    <row r="317" spans="1:14" x14ac:dyDescent="0.2">
      <c r="A317" s="18"/>
      <c r="B317" s="18"/>
      <c r="C317" s="18"/>
      <c r="D317" s="243"/>
      <c r="E317" s="17"/>
      <c r="F317" s="17"/>
      <c r="G317" s="18"/>
      <c r="H317" s="18"/>
      <c r="I317" s="18"/>
      <c r="J317" s="244"/>
      <c r="K317" s="244"/>
      <c r="L317" s="18"/>
      <c r="M317" s="18"/>
      <c r="N317" s="18"/>
    </row>
    <row r="318" spans="1:14" x14ac:dyDescent="0.2">
      <c r="A318" s="18"/>
      <c r="B318" s="18"/>
      <c r="C318" s="18"/>
      <c r="D318" s="243"/>
      <c r="E318" s="17"/>
      <c r="F318" s="17"/>
      <c r="G318" s="18"/>
      <c r="H318" s="18"/>
      <c r="I318" s="18"/>
      <c r="J318" s="244"/>
      <c r="K318" s="244"/>
      <c r="L318" s="18"/>
      <c r="M318" s="18"/>
      <c r="N318" s="18"/>
    </row>
  </sheetData>
  <sheetProtection sheet="1" formatCells="0" formatColumns="0" formatRows="0" insertHyperlinks="0" deleteRows="0" sort="0" autoFilter="0"/>
  <autoFilter ref="A11:N11" xr:uid="{00000000-0001-0000-0100-000000000000}"/>
  <mergeCells count="18">
    <mergeCell ref="Q8:Z8"/>
    <mergeCell ref="Q10:T10"/>
    <mergeCell ref="U10:Z10"/>
    <mergeCell ref="Q9:T9"/>
    <mergeCell ref="A243:F243"/>
    <mergeCell ref="I241:M241"/>
    <mergeCell ref="I242:M243"/>
    <mergeCell ref="N7:N10"/>
    <mergeCell ref="K237:M240"/>
    <mergeCell ref="I236:J240"/>
    <mergeCell ref="A238:C242"/>
    <mergeCell ref="D239:F242"/>
    <mergeCell ref="D238:F238"/>
    <mergeCell ref="A234:F234"/>
    <mergeCell ref="A235:F235"/>
    <mergeCell ref="I234:M234"/>
    <mergeCell ref="I235:M235"/>
    <mergeCell ref="K236:M236"/>
  </mergeCells>
  <conditionalFormatting sqref="T12:T232">
    <cfRule type="containsText" dxfId="69" priority="1" operator="containsText" text="contrôle">
      <formula>NOT(ISERROR(SEARCH("contrôle",T12)))</formula>
    </cfRule>
  </conditionalFormatting>
  <dataValidations count="3">
    <dataValidation type="list" allowBlank="1" showInputMessage="1" showErrorMessage="1" sqref="C8" xr:uid="{00000000-0002-0000-0100-000000000000}">
      <formula1>"Acompte,Solde"</formula1>
    </dataValidation>
    <dataValidation type="list" allowBlank="1" showInputMessage="1" showErrorMessage="1" sqref="J10" xr:uid="{00000000-0002-0000-0100-000002000000}">
      <formula1>$M$5:$M$8</formula1>
    </dataValidation>
    <dataValidation type="list" allowBlank="1" showInputMessage="1" showErrorMessage="1" sqref="H12:H233" xr:uid="{00000000-0002-0000-0100-000001000000}">
      <formula1>"UNI,REC"</formula1>
    </dataValidation>
  </dataValidations>
  <pageMargins left="0.23622047244094491" right="0.19685039370078741" top="0.24" bottom="0.74803149606299213" header="0.31496062992125984" footer="0.31496062992125984"/>
  <pageSetup paperSize="9" scale="37"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9D25407D-5825-4457-83C4-21705E7D0353}">
          <x14:formula1>
            <xm:f>Listes!$B$3:$B$10</xm:f>
          </x14:formula1>
          <xm:sqref>A233</xm:sqref>
        </x14:dataValidation>
        <x14:dataValidation type="list" allowBlank="1" showInputMessage="1" showErrorMessage="1" xr:uid="{D00270EC-20C9-4C51-90D7-859E9B592A77}">
          <x14:formula1>
            <xm:f>Listes!$B$3:$B$11</xm:f>
          </x14:formula1>
          <xm:sqref>A12:A232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E30B0-0353-4257-9C75-690B9F52D254}">
  <sheetPr>
    <tabColor rgb="FFFFC000"/>
    <pageSetUpPr fitToPage="1"/>
  </sheetPr>
  <dimension ref="A1:X466"/>
  <sheetViews>
    <sheetView view="pageBreakPreview" zoomScale="90" zoomScaleNormal="85" zoomScaleSheetLayoutView="90" workbookViewId="0">
      <pane ySplit="6" topLeftCell="A7" activePane="bottomLeft" state="frozenSplit"/>
      <selection pane="bottomLeft" activeCell="B29" sqref="B29"/>
    </sheetView>
  </sheetViews>
  <sheetFormatPr baseColWidth="10" defaultRowHeight="14.25" x14ac:dyDescent="0.2"/>
  <cols>
    <col min="1" max="1" width="21.125" customWidth="1"/>
    <col min="2" max="2" width="19.75" bestFit="1" customWidth="1"/>
    <col min="3" max="3" width="16.5" bestFit="1" customWidth="1"/>
    <col min="4" max="4" width="18.25" customWidth="1"/>
    <col min="5" max="5" width="14.5" customWidth="1"/>
    <col min="6" max="6" width="15.125" customWidth="1"/>
    <col min="7" max="7" width="16.375" customWidth="1"/>
    <col min="8" max="8" width="15.875" customWidth="1"/>
    <col min="9" max="9" width="14.875" customWidth="1"/>
    <col min="10" max="11" width="15.125" customWidth="1"/>
    <col min="12" max="12" width="10.875" customWidth="1"/>
    <col min="13" max="13" width="15.625" customWidth="1"/>
    <col min="14" max="14" width="14.625" customWidth="1"/>
    <col min="15" max="15" width="13.25" customWidth="1"/>
    <col min="16" max="16" width="13.375" customWidth="1"/>
    <col min="17" max="17" width="17.875" customWidth="1"/>
    <col min="18" max="18" width="2.5" customWidth="1"/>
    <col min="19" max="20" width="11" customWidth="1"/>
  </cols>
  <sheetData>
    <row r="1" spans="1:20" s="7" customFormat="1" ht="63.75" customHeight="1" x14ac:dyDescent="0.2">
      <c r="A1" s="8" t="s">
        <v>95</v>
      </c>
    </row>
    <row r="2" spans="1:20" s="7" customFormat="1" ht="39.75" hidden="1" customHeight="1" x14ac:dyDescent="0.2">
      <c r="A2" s="8"/>
    </row>
    <row r="3" spans="1:20" s="1" customFormat="1" ht="21" customHeight="1" x14ac:dyDescent="0.2">
      <c r="A3" s="5" t="s">
        <v>21</v>
      </c>
      <c r="B3" s="364" t="s">
        <v>251</v>
      </c>
      <c r="C3" s="365"/>
    </row>
    <row r="4" spans="1:20" s="1" customFormat="1" ht="21" customHeight="1" x14ac:dyDescent="0.2">
      <c r="A4" s="307" t="s">
        <v>120</v>
      </c>
      <c r="B4" s="364" t="s">
        <v>252</v>
      </c>
      <c r="C4" s="365"/>
      <c r="E4" s="17"/>
      <c r="M4" s="18"/>
    </row>
    <row r="5" spans="1:20" s="1" customFormat="1" ht="21" customHeight="1" x14ac:dyDescent="0.2">
      <c r="A5" s="308" t="s">
        <v>20</v>
      </c>
      <c r="B5" s="364" t="s">
        <v>253</v>
      </c>
      <c r="C5" s="365"/>
      <c r="E5" s="17"/>
      <c r="M5" s="18"/>
    </row>
    <row r="6" spans="1:20" s="1" customFormat="1" ht="21" customHeight="1" x14ac:dyDescent="0.2">
      <c r="A6" s="5" t="s">
        <v>122</v>
      </c>
      <c r="B6" s="366">
        <v>1</v>
      </c>
      <c r="C6" s="367"/>
    </row>
    <row r="7" spans="1:20" s="1" customFormat="1" ht="9.75" customHeight="1" x14ac:dyDescent="0.2">
      <c r="B7" s="309"/>
      <c r="C7" s="309"/>
      <c r="E7" s="17"/>
    </row>
    <row r="8" spans="1:20" s="11" customFormat="1" ht="24" customHeight="1" x14ac:dyDescent="0.2">
      <c r="A8" s="44" t="s">
        <v>83</v>
      </c>
      <c r="B8" s="353"/>
      <c r="C8" s="354"/>
      <c r="D8" s="355"/>
      <c r="E8" s="359" t="s">
        <v>84</v>
      </c>
      <c r="F8" s="360"/>
      <c r="G8" s="353"/>
      <c r="H8" s="354"/>
      <c r="I8" s="355"/>
      <c r="J8" s="53"/>
      <c r="K8" s="53"/>
      <c r="N8" s="19"/>
    </row>
    <row r="9" spans="1:20" s="11" customFormat="1" ht="38.25" x14ac:dyDescent="0.2">
      <c r="A9" s="44" t="s">
        <v>101</v>
      </c>
      <c r="B9" s="353"/>
      <c r="C9" s="354"/>
      <c r="D9" s="355"/>
      <c r="E9" s="59" t="s">
        <v>85</v>
      </c>
      <c r="F9" s="50" t="s">
        <v>99</v>
      </c>
      <c r="G9" s="109"/>
      <c r="H9" s="60" t="s">
        <v>100</v>
      </c>
      <c r="I9" s="110"/>
      <c r="J9" s="66"/>
      <c r="K9" s="66"/>
      <c r="N9" s="19"/>
      <c r="S9" s="175">
        <f>MONTH(G9)</f>
        <v>1</v>
      </c>
      <c r="T9" s="176">
        <f>IF(S9=2,G9+27,IF(OR(S9=1,S9=3,S9=5,S9=7,S9=8,S9=10,S9=12),G9+30,G9+29))</f>
        <v>30</v>
      </c>
    </row>
    <row r="10" spans="1:20" s="11" customFormat="1" ht="38.1" customHeight="1" x14ac:dyDescent="0.2">
      <c r="A10" s="44" t="s">
        <v>111</v>
      </c>
      <c r="B10" s="356"/>
      <c r="C10" s="357"/>
      <c r="D10" s="358"/>
      <c r="E10" s="359" t="s">
        <v>94</v>
      </c>
      <c r="F10" s="360"/>
      <c r="G10" s="353"/>
      <c r="H10" s="354"/>
      <c r="I10" s="355"/>
      <c r="J10" s="53"/>
      <c r="K10" s="53"/>
      <c r="N10" s="19"/>
    </row>
    <row r="11" spans="1:20" s="11" customFormat="1" ht="14.25" customHeight="1" x14ac:dyDescent="0.2">
      <c r="A11" s="26"/>
      <c r="B11" s="26"/>
      <c r="C11" s="26"/>
      <c r="D11" s="27"/>
      <c r="E11" s="19"/>
      <c r="F11" s="19"/>
      <c r="G11" s="19"/>
      <c r="H11" s="19"/>
      <c r="I11" s="19"/>
      <c r="J11" s="19"/>
      <c r="K11" s="19"/>
      <c r="L11" s="19"/>
      <c r="M11" s="19"/>
      <c r="N11" s="19"/>
      <c r="O11" s="19"/>
    </row>
    <row r="12" spans="1:20" s="11" customFormat="1" ht="21" customHeight="1" x14ac:dyDescent="0.2">
      <c r="A12" s="12"/>
      <c r="B12" s="361" t="s">
        <v>58</v>
      </c>
      <c r="C12" s="362"/>
      <c r="D12" s="363"/>
      <c r="E12" s="361" t="s">
        <v>59</v>
      </c>
      <c r="F12" s="363"/>
      <c r="G12" s="361" t="s">
        <v>64</v>
      </c>
      <c r="H12" s="362"/>
      <c r="I12" s="362"/>
      <c r="J12"/>
      <c r="K12"/>
      <c r="L12" s="368" t="s">
        <v>92</v>
      </c>
      <c r="M12" s="368"/>
      <c r="N12" s="368"/>
      <c r="O12" s="368"/>
      <c r="P12" s="368"/>
      <c r="Q12" s="368"/>
    </row>
    <row r="13" spans="1:20" s="20" customFormat="1" ht="38.25" x14ac:dyDescent="0.2">
      <c r="A13" s="28" t="s">
        <v>115</v>
      </c>
      <c r="B13" s="28" t="s">
        <v>114</v>
      </c>
      <c r="C13" s="28" t="s">
        <v>116</v>
      </c>
      <c r="D13" s="28" t="s">
        <v>161</v>
      </c>
      <c r="E13" s="28" t="s">
        <v>112</v>
      </c>
      <c r="F13" s="68" t="s">
        <v>113</v>
      </c>
      <c r="G13" s="68" t="s">
        <v>55</v>
      </c>
      <c r="H13" s="68" t="s">
        <v>97</v>
      </c>
      <c r="I13" s="68" t="s">
        <v>108</v>
      </c>
      <c r="J13"/>
      <c r="K13"/>
      <c r="L13" s="310" t="s">
        <v>60</v>
      </c>
      <c r="M13" s="311" t="s">
        <v>61</v>
      </c>
      <c r="N13" s="311" t="s">
        <v>62</v>
      </c>
      <c r="O13" s="311" t="s">
        <v>38</v>
      </c>
      <c r="P13" s="311" t="s">
        <v>57</v>
      </c>
      <c r="Q13" s="311" t="s">
        <v>14</v>
      </c>
    </row>
    <row r="14" spans="1:20" s="11" customFormat="1" ht="20.25" customHeight="1" x14ac:dyDescent="0.2">
      <c r="A14" s="55" t="s">
        <v>33</v>
      </c>
      <c r="B14" s="111"/>
      <c r="C14" s="111"/>
      <c r="D14" s="22">
        <f>B14+C14</f>
        <v>0</v>
      </c>
      <c r="E14" s="112"/>
      <c r="F14" s="100" t="str">
        <f>IF(G$10="","",IF(D14=0,"",G$10/12*B$10))</f>
        <v/>
      </c>
      <c r="G14" s="70"/>
      <c r="H14" s="70"/>
      <c r="I14" s="70"/>
      <c r="J14"/>
      <c r="K14"/>
      <c r="L14" s="178"/>
      <c r="M14" s="370"/>
      <c r="N14" s="178"/>
      <c r="O14" s="179"/>
      <c r="P14" s="179"/>
      <c r="Q14" s="179"/>
    </row>
    <row r="15" spans="1:20" s="11" customFormat="1" ht="20.25" customHeight="1" x14ac:dyDescent="0.2">
      <c r="A15" s="55" t="s">
        <v>32</v>
      </c>
      <c r="B15" s="111"/>
      <c r="C15" s="111"/>
      <c r="D15" s="22">
        <f t="shared" ref="D15:D25" si="0">B15+C15</f>
        <v>0</v>
      </c>
      <c r="E15" s="112"/>
      <c r="F15" s="101" t="str">
        <f t="shared" ref="F15:F25" si="1">IF(G$10="","",IF(D15=0,"",G$10/12*B$10))</f>
        <v/>
      </c>
      <c r="G15" s="70"/>
      <c r="H15" s="70"/>
      <c r="I15" s="70"/>
      <c r="J15"/>
      <c r="K15"/>
      <c r="L15" s="178"/>
      <c r="M15" s="371"/>
      <c r="N15" s="178"/>
      <c r="O15" s="179"/>
      <c r="P15" s="179"/>
      <c r="Q15" s="179"/>
    </row>
    <row r="16" spans="1:20" s="11" customFormat="1" ht="20.25" customHeight="1" x14ac:dyDescent="0.2">
      <c r="A16" s="55" t="s">
        <v>31</v>
      </c>
      <c r="B16" s="111"/>
      <c r="C16" s="111"/>
      <c r="D16" s="22">
        <f t="shared" si="0"/>
        <v>0</v>
      </c>
      <c r="E16" s="112"/>
      <c r="F16" s="101" t="str">
        <f t="shared" si="1"/>
        <v/>
      </c>
      <c r="G16" s="70"/>
      <c r="H16" s="70"/>
      <c r="I16" s="70"/>
      <c r="J16"/>
      <c r="K16"/>
      <c r="L16" s="178"/>
      <c r="M16" s="371"/>
      <c r="N16" s="178"/>
      <c r="O16" s="179"/>
      <c r="P16" s="179"/>
      <c r="Q16" s="179"/>
    </row>
    <row r="17" spans="1:23" s="11" customFormat="1" ht="20.25" customHeight="1" x14ac:dyDescent="0.2">
      <c r="A17" s="55" t="s">
        <v>30</v>
      </c>
      <c r="B17" s="111"/>
      <c r="C17" s="111"/>
      <c r="D17" s="22">
        <f t="shared" si="0"/>
        <v>0</v>
      </c>
      <c r="E17" s="112"/>
      <c r="F17" s="101" t="str">
        <f t="shared" si="1"/>
        <v/>
      </c>
      <c r="G17" s="70"/>
      <c r="H17" s="70"/>
      <c r="I17" s="70"/>
      <c r="J17"/>
      <c r="K17"/>
      <c r="L17" s="178"/>
      <c r="M17" s="371"/>
      <c r="N17" s="178"/>
      <c r="O17" s="179"/>
      <c r="P17" s="179"/>
      <c r="Q17" s="179"/>
    </row>
    <row r="18" spans="1:23" s="11" customFormat="1" ht="20.25" customHeight="1" x14ac:dyDescent="0.2">
      <c r="A18" s="55" t="s">
        <v>29</v>
      </c>
      <c r="B18" s="111"/>
      <c r="C18" s="111"/>
      <c r="D18" s="22">
        <f t="shared" si="0"/>
        <v>0</v>
      </c>
      <c r="E18" s="112"/>
      <c r="F18" s="101" t="str">
        <f t="shared" si="1"/>
        <v/>
      </c>
      <c r="G18" s="70"/>
      <c r="H18" s="70"/>
      <c r="I18" s="70"/>
      <c r="J18"/>
      <c r="K18"/>
      <c r="L18" s="178"/>
      <c r="M18" s="371"/>
      <c r="N18" s="178"/>
      <c r="O18" s="179"/>
      <c r="P18" s="179"/>
      <c r="Q18" s="179"/>
    </row>
    <row r="19" spans="1:23" s="11" customFormat="1" ht="20.25" customHeight="1" x14ac:dyDescent="0.2">
      <c r="A19" s="55" t="s">
        <v>28</v>
      </c>
      <c r="B19" s="111"/>
      <c r="C19" s="111"/>
      <c r="D19" s="22">
        <f t="shared" si="0"/>
        <v>0</v>
      </c>
      <c r="E19" s="112"/>
      <c r="F19" s="101" t="str">
        <f t="shared" si="1"/>
        <v/>
      </c>
      <c r="G19" s="70"/>
      <c r="H19" s="70"/>
      <c r="I19" s="70"/>
      <c r="J19"/>
      <c r="K19"/>
      <c r="L19" s="178"/>
      <c r="M19" s="371"/>
      <c r="N19" s="178"/>
      <c r="O19" s="179"/>
      <c r="P19" s="179"/>
      <c r="Q19" s="179"/>
    </row>
    <row r="20" spans="1:23" s="11" customFormat="1" ht="20.25" customHeight="1" x14ac:dyDescent="0.2">
      <c r="A20" s="55" t="s">
        <v>27</v>
      </c>
      <c r="B20" s="111"/>
      <c r="C20" s="111"/>
      <c r="D20" s="22">
        <f t="shared" si="0"/>
        <v>0</v>
      </c>
      <c r="E20" s="112"/>
      <c r="F20" s="101" t="str">
        <f t="shared" si="1"/>
        <v/>
      </c>
      <c r="G20" s="70"/>
      <c r="H20" s="70"/>
      <c r="I20" s="70"/>
      <c r="J20"/>
      <c r="K20"/>
      <c r="L20" s="178"/>
      <c r="M20" s="371"/>
      <c r="N20" s="178"/>
      <c r="O20" s="179"/>
      <c r="P20" s="179"/>
      <c r="Q20" s="179"/>
    </row>
    <row r="21" spans="1:23" s="11" customFormat="1" ht="20.25" customHeight="1" x14ac:dyDescent="0.2">
      <c r="A21" s="55" t="s">
        <v>26</v>
      </c>
      <c r="B21" s="111"/>
      <c r="C21" s="111"/>
      <c r="D21" s="22">
        <f t="shared" si="0"/>
        <v>0</v>
      </c>
      <c r="E21" s="112"/>
      <c r="F21" s="101" t="str">
        <f t="shared" si="1"/>
        <v/>
      </c>
      <c r="G21" s="70"/>
      <c r="H21" s="70"/>
      <c r="I21" s="70"/>
      <c r="J21"/>
      <c r="K21"/>
      <c r="L21" s="178"/>
      <c r="M21" s="371"/>
      <c r="N21" s="178"/>
      <c r="O21" s="179"/>
      <c r="P21" s="179"/>
      <c r="Q21" s="179"/>
    </row>
    <row r="22" spans="1:23" s="11" customFormat="1" ht="20.25" customHeight="1" x14ac:dyDescent="0.2">
      <c r="A22" s="55" t="s">
        <v>25</v>
      </c>
      <c r="B22" s="111"/>
      <c r="C22" s="111"/>
      <c r="D22" s="22">
        <f t="shared" si="0"/>
        <v>0</v>
      </c>
      <c r="E22" s="112"/>
      <c r="F22" s="101" t="str">
        <f t="shared" si="1"/>
        <v/>
      </c>
      <c r="G22" s="70"/>
      <c r="H22" s="70"/>
      <c r="I22" s="70"/>
      <c r="J22"/>
      <c r="K22"/>
      <c r="L22" s="178"/>
      <c r="M22" s="371"/>
      <c r="N22" s="178"/>
      <c r="O22" s="179"/>
      <c r="P22" s="179"/>
      <c r="Q22" s="179"/>
    </row>
    <row r="23" spans="1:23" s="11" customFormat="1" ht="20.25" customHeight="1" x14ac:dyDescent="0.2">
      <c r="A23" s="55" t="s">
        <v>24</v>
      </c>
      <c r="B23" s="111"/>
      <c r="C23" s="111"/>
      <c r="D23" s="22">
        <f t="shared" si="0"/>
        <v>0</v>
      </c>
      <c r="E23" s="112"/>
      <c r="F23" s="101" t="str">
        <f t="shared" si="1"/>
        <v/>
      </c>
      <c r="G23" s="70"/>
      <c r="H23" s="70"/>
      <c r="I23" s="70"/>
      <c r="J23"/>
      <c r="K23"/>
      <c r="L23" s="178"/>
      <c r="M23" s="371"/>
      <c r="N23" s="178"/>
      <c r="O23" s="179"/>
      <c r="P23" s="179"/>
      <c r="Q23" s="179"/>
    </row>
    <row r="24" spans="1:23" s="11" customFormat="1" ht="20.25" customHeight="1" x14ac:dyDescent="0.2">
      <c r="A24" s="55" t="s">
        <v>23</v>
      </c>
      <c r="B24" s="111"/>
      <c r="C24" s="111"/>
      <c r="D24" s="22">
        <f t="shared" si="0"/>
        <v>0</v>
      </c>
      <c r="E24" s="112"/>
      <c r="F24" s="101" t="str">
        <f t="shared" si="1"/>
        <v/>
      </c>
      <c r="G24" s="70"/>
      <c r="H24" s="70"/>
      <c r="I24" s="70"/>
      <c r="J24"/>
      <c r="K24"/>
      <c r="L24" s="178"/>
      <c r="M24" s="371"/>
      <c r="N24" s="178"/>
      <c r="O24" s="179"/>
      <c r="P24" s="179"/>
      <c r="Q24" s="179"/>
    </row>
    <row r="25" spans="1:23" s="11" customFormat="1" ht="20.25" customHeight="1" x14ac:dyDescent="0.2">
      <c r="A25" s="55" t="s">
        <v>22</v>
      </c>
      <c r="B25" s="111"/>
      <c r="C25" s="111"/>
      <c r="D25" s="22">
        <f t="shared" si="0"/>
        <v>0</v>
      </c>
      <c r="E25" s="112"/>
      <c r="F25" s="102" t="str">
        <f t="shared" si="1"/>
        <v/>
      </c>
      <c r="G25" s="71"/>
      <c r="H25" s="71"/>
      <c r="I25" s="71"/>
      <c r="J25"/>
      <c r="K25"/>
      <c r="L25" s="178"/>
      <c r="M25" s="372"/>
      <c r="N25" s="178"/>
      <c r="O25" s="179"/>
      <c r="P25" s="179"/>
      <c r="Q25" s="179"/>
    </row>
    <row r="26" spans="1:23" s="11" customFormat="1" ht="20.25" customHeight="1" x14ac:dyDescent="0.2">
      <c r="A26" s="24" t="s">
        <v>56</v>
      </c>
      <c r="B26" s="25">
        <f>SUM(B14:B25)</f>
        <v>0</v>
      </c>
      <c r="C26" s="25">
        <f t="shared" ref="C26:F26" si="2">SUM(C14:C25)</f>
        <v>0</v>
      </c>
      <c r="D26" s="25">
        <f t="shared" si="2"/>
        <v>0</v>
      </c>
      <c r="E26" s="49">
        <f>SUM(E14:E25)</f>
        <v>0</v>
      </c>
      <c r="F26" s="49">
        <f t="shared" si="2"/>
        <v>0</v>
      </c>
      <c r="G26" s="23" t="e">
        <f>IF(I26*E26&gt;D26,D26,I26*E26)</f>
        <v>#VALUE!</v>
      </c>
      <c r="H26" s="25" t="e">
        <f>D26-G26</f>
        <v>#VALUE!</v>
      </c>
      <c r="I26" s="25" t="str">
        <f>IF(D26&gt;0,IF(D26&gt;COUNT(B14:B25)/12*100000*B10,COUNT(B14:B25)/12*100000*B10/F26,D26/F26),"")</f>
        <v/>
      </c>
      <c r="J26" s="67"/>
      <c r="K26" s="303"/>
      <c r="L26" s="21"/>
      <c r="M26" s="21"/>
      <c r="N26" s="21"/>
      <c r="O26" s="180">
        <f>SUM(O14:O25)</f>
        <v>0</v>
      </c>
      <c r="P26" s="180">
        <f>SUM(P14:P25)</f>
        <v>0</v>
      </c>
      <c r="Q26" s="10"/>
      <c r="S26" s="65"/>
    </row>
    <row r="28" spans="1:23" ht="16.5" customHeight="1" x14ac:dyDescent="0.2">
      <c r="A28" s="57" t="s">
        <v>118</v>
      </c>
      <c r="B28" s="58"/>
      <c r="C28" s="58"/>
      <c r="D28" s="58"/>
      <c r="E28" s="58"/>
      <c r="F28" s="58"/>
      <c r="G28" s="58"/>
      <c r="H28" s="58"/>
      <c r="I28" s="58"/>
      <c r="J28" s="58"/>
      <c r="K28" s="58"/>
    </row>
    <row r="29" spans="1:23" x14ac:dyDescent="0.2">
      <c r="A29" s="75" t="s">
        <v>19</v>
      </c>
      <c r="B29" s="75">
        <f>B$9</f>
        <v>0</v>
      </c>
      <c r="C29" s="75" t="str">
        <f>B$3</f>
        <v>Nom du bénéficiaire</v>
      </c>
      <c r="D29" s="75" t="str">
        <f>"DDP"&amp;B$6&amp;"_PERSO_"&amp;B8</f>
        <v>DDP1_PERSO_</v>
      </c>
      <c r="E29" s="76">
        <f>I$9</f>
        <v>0</v>
      </c>
      <c r="F29" s="77">
        <f>T9</f>
        <v>30</v>
      </c>
      <c r="G29" s="76">
        <f>I$9</f>
        <v>0</v>
      </c>
      <c r="H29" s="78" t="s">
        <v>98</v>
      </c>
      <c r="I29" s="312" t="s">
        <v>260</v>
      </c>
      <c r="J29" s="79">
        <f>D$26</f>
        <v>0</v>
      </c>
      <c r="K29" s="79" t="e">
        <f>H26</f>
        <v>#VALUE!</v>
      </c>
      <c r="L29" s="54"/>
      <c r="M29" s="1"/>
      <c r="N29" s="1"/>
      <c r="O29" s="51"/>
      <c r="P29" s="51"/>
      <c r="Q29" s="51"/>
      <c r="R29" s="1"/>
      <c r="S29" s="69"/>
      <c r="T29" s="69" t="e">
        <f>G26</f>
        <v>#VALUE!</v>
      </c>
      <c r="U29" s="1"/>
      <c r="V29" s="1"/>
      <c r="W29" s="1"/>
    </row>
    <row r="31" spans="1:23" s="11" customFormat="1" ht="40.5" customHeight="1" x14ac:dyDescent="0.2">
      <c r="A31" s="44" t="s">
        <v>83</v>
      </c>
      <c r="B31" s="353"/>
      <c r="C31" s="354"/>
      <c r="D31" s="355"/>
      <c r="E31" s="359" t="s">
        <v>84</v>
      </c>
      <c r="F31" s="360"/>
      <c r="G31" s="353"/>
      <c r="H31" s="354"/>
      <c r="I31" s="355"/>
      <c r="J31" s="53"/>
      <c r="K31" s="53"/>
      <c r="N31" s="19"/>
    </row>
    <row r="32" spans="1:23" s="11" customFormat="1" ht="40.5" customHeight="1" x14ac:dyDescent="0.2">
      <c r="A32" s="44" t="s">
        <v>101</v>
      </c>
      <c r="B32" s="106"/>
      <c r="C32" s="107"/>
      <c r="D32" s="108"/>
      <c r="E32" s="59" t="s">
        <v>85</v>
      </c>
      <c r="F32" s="50" t="s">
        <v>99</v>
      </c>
      <c r="G32" s="109"/>
      <c r="H32" s="60" t="s">
        <v>100</v>
      </c>
      <c r="I32" s="110"/>
      <c r="J32" s="52"/>
      <c r="K32" s="52"/>
      <c r="N32" s="19"/>
      <c r="S32" s="1">
        <f>MONTH(G32)</f>
        <v>1</v>
      </c>
      <c r="T32" s="51">
        <f>IF(S32=2,G32+27,IF(OR(S32=1,S32=3,S32=5,S32=7,S32=8,S32=10,S32=12),G32+30,G32+29))</f>
        <v>30</v>
      </c>
    </row>
    <row r="33" spans="1:17" s="11" customFormat="1" ht="40.5" customHeight="1" x14ac:dyDescent="0.2">
      <c r="A33" s="44" t="s">
        <v>93</v>
      </c>
      <c r="B33" s="373"/>
      <c r="C33" s="354"/>
      <c r="D33" s="355"/>
      <c r="E33" s="359" t="s">
        <v>94</v>
      </c>
      <c r="F33" s="360"/>
      <c r="G33" s="353"/>
      <c r="H33" s="354"/>
      <c r="I33" s="355"/>
      <c r="J33" s="53"/>
      <c r="K33" s="53"/>
      <c r="N33" s="19"/>
    </row>
    <row r="34" spans="1:17" s="11" customFormat="1" ht="9.75" customHeight="1" x14ac:dyDescent="0.2">
      <c r="A34" s="26"/>
      <c r="B34" s="26"/>
      <c r="C34" s="26"/>
      <c r="D34" s="27"/>
      <c r="E34" s="19"/>
      <c r="F34" s="19"/>
      <c r="G34" s="19"/>
      <c r="H34" s="19"/>
      <c r="I34" s="19"/>
      <c r="J34" s="19"/>
      <c r="K34" s="19"/>
      <c r="L34" s="19"/>
      <c r="M34" s="19"/>
      <c r="N34" s="19"/>
      <c r="O34" s="19"/>
    </row>
    <row r="35" spans="1:17" s="11" customFormat="1" ht="20.25" customHeight="1" x14ac:dyDescent="0.2">
      <c r="A35" s="12"/>
      <c r="B35" s="361" t="s">
        <v>58</v>
      </c>
      <c r="C35" s="362"/>
      <c r="D35" s="363"/>
      <c r="E35" s="361" t="s">
        <v>59</v>
      </c>
      <c r="F35" s="363"/>
      <c r="G35" s="361" t="s">
        <v>64</v>
      </c>
      <c r="H35" s="362"/>
      <c r="I35" s="362"/>
      <c r="J35"/>
      <c r="K35"/>
      <c r="L35" s="368" t="s">
        <v>92</v>
      </c>
      <c r="M35" s="368"/>
      <c r="N35" s="368"/>
      <c r="O35" s="368"/>
      <c r="P35" s="368"/>
      <c r="Q35" s="368"/>
    </row>
    <row r="36" spans="1:17" s="20" customFormat="1" ht="38.25" x14ac:dyDescent="0.2">
      <c r="A36" s="28" t="s">
        <v>115</v>
      </c>
      <c r="B36" s="28" t="s">
        <v>114</v>
      </c>
      <c r="C36" s="28" t="s">
        <v>116</v>
      </c>
      <c r="D36" s="28" t="s">
        <v>161</v>
      </c>
      <c r="E36" s="28" t="s">
        <v>112</v>
      </c>
      <c r="F36" s="68" t="s">
        <v>113</v>
      </c>
      <c r="G36" s="68" t="s">
        <v>55</v>
      </c>
      <c r="H36" s="68" t="s">
        <v>97</v>
      </c>
      <c r="I36" s="68" t="s">
        <v>108</v>
      </c>
      <c r="J36"/>
      <c r="K36"/>
      <c r="L36" s="310" t="s">
        <v>60</v>
      </c>
      <c r="M36" s="310" t="s">
        <v>61</v>
      </c>
      <c r="N36" s="310" t="s">
        <v>62</v>
      </c>
      <c r="O36" s="311" t="s">
        <v>38</v>
      </c>
      <c r="P36" s="311" t="s">
        <v>57</v>
      </c>
      <c r="Q36" s="311" t="s">
        <v>14</v>
      </c>
    </row>
    <row r="37" spans="1:17" s="11" customFormat="1" ht="20.25" customHeight="1" x14ac:dyDescent="0.2">
      <c r="A37" s="55" t="s">
        <v>33</v>
      </c>
      <c r="B37" s="111"/>
      <c r="C37" s="111"/>
      <c r="D37" s="22">
        <f>B37+C37</f>
        <v>0</v>
      </c>
      <c r="E37" s="112"/>
      <c r="F37" s="100" t="str">
        <f>IF($G$33="","",IF(D37=0,"",$G$33/12*$B$33))</f>
        <v/>
      </c>
      <c r="G37" s="70"/>
      <c r="H37" s="70"/>
      <c r="I37" s="70"/>
      <c r="J37"/>
      <c r="K37"/>
      <c r="L37" s="178"/>
      <c r="M37" s="369"/>
      <c r="N37" s="178"/>
      <c r="O37" s="179"/>
      <c r="P37" s="179"/>
      <c r="Q37" s="179"/>
    </row>
    <row r="38" spans="1:17" s="11" customFormat="1" ht="20.25" customHeight="1" x14ac:dyDescent="0.2">
      <c r="A38" s="55" t="s">
        <v>32</v>
      </c>
      <c r="B38" s="111"/>
      <c r="C38" s="111"/>
      <c r="D38" s="22">
        <f t="shared" ref="D38:D48" si="3">B38+C38</f>
        <v>0</v>
      </c>
      <c r="E38" s="112"/>
      <c r="F38" s="101" t="str">
        <f t="shared" ref="F38:F48" si="4">IF($G$33="","",IF(D38=0,"",$G$33/12*$B$33))</f>
        <v/>
      </c>
      <c r="G38" s="70"/>
      <c r="H38" s="70"/>
      <c r="I38" s="70"/>
      <c r="J38"/>
      <c r="K38"/>
      <c r="L38" s="178"/>
      <c r="M38" s="369"/>
      <c r="N38" s="178"/>
      <c r="O38" s="179"/>
      <c r="P38" s="179"/>
      <c r="Q38" s="179"/>
    </row>
    <row r="39" spans="1:17" s="11" customFormat="1" ht="20.25" customHeight="1" x14ac:dyDescent="0.2">
      <c r="A39" s="55" t="s">
        <v>31</v>
      </c>
      <c r="B39" s="111"/>
      <c r="C39" s="111"/>
      <c r="D39" s="22">
        <f t="shared" si="3"/>
        <v>0</v>
      </c>
      <c r="E39" s="112"/>
      <c r="F39" s="101" t="str">
        <f t="shared" si="4"/>
        <v/>
      </c>
      <c r="G39" s="70"/>
      <c r="H39" s="70"/>
      <c r="I39" s="70"/>
      <c r="J39"/>
      <c r="K39"/>
      <c r="L39" s="178"/>
      <c r="M39" s="369"/>
      <c r="N39" s="178"/>
      <c r="O39" s="179"/>
      <c r="P39" s="179"/>
      <c r="Q39" s="179"/>
    </row>
    <row r="40" spans="1:17" s="11" customFormat="1" ht="20.25" customHeight="1" x14ac:dyDescent="0.2">
      <c r="A40" s="55" t="s">
        <v>30</v>
      </c>
      <c r="B40" s="111"/>
      <c r="C40" s="111"/>
      <c r="D40" s="22">
        <f t="shared" si="3"/>
        <v>0</v>
      </c>
      <c r="E40" s="112"/>
      <c r="F40" s="101" t="str">
        <f t="shared" si="4"/>
        <v/>
      </c>
      <c r="G40" s="70"/>
      <c r="H40" s="70"/>
      <c r="I40" s="70"/>
      <c r="J40"/>
      <c r="K40"/>
      <c r="L40" s="178"/>
      <c r="M40" s="369"/>
      <c r="N40" s="178"/>
      <c r="O40" s="179"/>
      <c r="P40" s="179"/>
      <c r="Q40" s="179"/>
    </row>
    <row r="41" spans="1:17" s="11" customFormat="1" ht="20.25" customHeight="1" x14ac:dyDescent="0.2">
      <c r="A41" s="55" t="s">
        <v>29</v>
      </c>
      <c r="B41" s="111"/>
      <c r="C41" s="111"/>
      <c r="D41" s="22">
        <f t="shared" si="3"/>
        <v>0</v>
      </c>
      <c r="E41" s="112"/>
      <c r="F41" s="101" t="str">
        <f t="shared" si="4"/>
        <v/>
      </c>
      <c r="G41" s="70"/>
      <c r="H41" s="70"/>
      <c r="I41" s="70"/>
      <c r="J41"/>
      <c r="K41"/>
      <c r="L41" s="178"/>
      <c r="M41" s="369"/>
      <c r="N41" s="178"/>
      <c r="O41" s="179"/>
      <c r="P41" s="179"/>
      <c r="Q41" s="179"/>
    </row>
    <row r="42" spans="1:17" s="11" customFormat="1" ht="20.25" customHeight="1" x14ac:dyDescent="0.2">
      <c r="A42" s="55" t="s">
        <v>28</v>
      </c>
      <c r="B42" s="111"/>
      <c r="C42" s="111"/>
      <c r="D42" s="22">
        <f t="shared" si="3"/>
        <v>0</v>
      </c>
      <c r="E42" s="112"/>
      <c r="F42" s="101" t="str">
        <f t="shared" si="4"/>
        <v/>
      </c>
      <c r="G42" s="70"/>
      <c r="H42" s="70"/>
      <c r="I42" s="70"/>
      <c r="J42"/>
      <c r="K42"/>
      <c r="L42" s="178"/>
      <c r="M42" s="369"/>
      <c r="N42" s="178"/>
      <c r="O42" s="179"/>
      <c r="P42" s="179"/>
      <c r="Q42" s="179"/>
    </row>
    <row r="43" spans="1:17" s="11" customFormat="1" ht="20.25" customHeight="1" x14ac:dyDescent="0.2">
      <c r="A43" s="55" t="s">
        <v>27</v>
      </c>
      <c r="B43" s="111"/>
      <c r="C43" s="111"/>
      <c r="D43" s="22">
        <f t="shared" si="3"/>
        <v>0</v>
      </c>
      <c r="E43" s="112"/>
      <c r="F43" s="101" t="str">
        <f t="shared" si="4"/>
        <v/>
      </c>
      <c r="G43" s="70"/>
      <c r="H43" s="70"/>
      <c r="I43" s="70"/>
      <c r="J43"/>
      <c r="K43"/>
      <c r="L43" s="178"/>
      <c r="M43" s="369"/>
      <c r="N43" s="178"/>
      <c r="O43" s="179"/>
      <c r="P43" s="179"/>
      <c r="Q43" s="179"/>
    </row>
    <row r="44" spans="1:17" s="11" customFormat="1" ht="20.25" customHeight="1" x14ac:dyDescent="0.2">
      <c r="A44" s="55" t="s">
        <v>26</v>
      </c>
      <c r="B44" s="111"/>
      <c r="C44" s="111"/>
      <c r="D44" s="22">
        <f t="shared" si="3"/>
        <v>0</v>
      </c>
      <c r="E44" s="112">
        <v>0</v>
      </c>
      <c r="F44" s="101" t="str">
        <f t="shared" si="4"/>
        <v/>
      </c>
      <c r="G44" s="70"/>
      <c r="H44" s="70"/>
      <c r="I44" s="70"/>
      <c r="J44"/>
      <c r="K44"/>
      <c r="L44" s="178"/>
      <c r="M44" s="369"/>
      <c r="N44" s="178"/>
      <c r="O44" s="179"/>
      <c r="P44" s="179"/>
      <c r="Q44" s="179"/>
    </row>
    <row r="45" spans="1:17" s="11" customFormat="1" ht="20.25" customHeight="1" x14ac:dyDescent="0.2">
      <c r="A45" s="55" t="s">
        <v>25</v>
      </c>
      <c r="B45" s="111"/>
      <c r="C45" s="111"/>
      <c r="D45" s="22">
        <f t="shared" si="3"/>
        <v>0</v>
      </c>
      <c r="E45" s="112">
        <v>0</v>
      </c>
      <c r="F45" s="101" t="str">
        <f t="shared" si="4"/>
        <v/>
      </c>
      <c r="G45" s="70"/>
      <c r="H45" s="70"/>
      <c r="I45" s="70"/>
      <c r="J45"/>
      <c r="K45"/>
      <c r="L45" s="178"/>
      <c r="M45" s="369"/>
      <c r="N45" s="178"/>
      <c r="O45" s="179"/>
      <c r="P45" s="179"/>
      <c r="Q45" s="179"/>
    </row>
    <row r="46" spans="1:17" s="11" customFormat="1" ht="20.25" customHeight="1" x14ac:dyDescent="0.2">
      <c r="A46" s="55" t="s">
        <v>24</v>
      </c>
      <c r="B46" s="111"/>
      <c r="C46" s="111"/>
      <c r="D46" s="22">
        <f t="shared" si="3"/>
        <v>0</v>
      </c>
      <c r="E46" s="112"/>
      <c r="F46" s="101" t="str">
        <f t="shared" si="4"/>
        <v/>
      </c>
      <c r="G46" s="70"/>
      <c r="H46" s="70"/>
      <c r="I46" s="70"/>
      <c r="J46"/>
      <c r="K46"/>
      <c r="L46" s="178"/>
      <c r="M46" s="369"/>
      <c r="N46" s="178"/>
      <c r="O46" s="179"/>
      <c r="P46" s="179"/>
      <c r="Q46" s="179"/>
    </row>
    <row r="47" spans="1:17" s="11" customFormat="1" ht="20.25" customHeight="1" x14ac:dyDescent="0.2">
      <c r="A47" s="55" t="s">
        <v>23</v>
      </c>
      <c r="B47" s="111"/>
      <c r="C47" s="111"/>
      <c r="D47" s="22">
        <f t="shared" si="3"/>
        <v>0</v>
      </c>
      <c r="E47" s="112"/>
      <c r="F47" s="101" t="str">
        <f t="shared" si="4"/>
        <v/>
      </c>
      <c r="G47" s="70"/>
      <c r="H47" s="70"/>
      <c r="I47" s="70"/>
      <c r="J47"/>
      <c r="K47"/>
      <c r="L47" s="178"/>
      <c r="M47" s="369"/>
      <c r="N47" s="178"/>
      <c r="O47" s="179"/>
      <c r="P47" s="179"/>
      <c r="Q47" s="179"/>
    </row>
    <row r="48" spans="1:17" s="11" customFormat="1" ht="20.25" customHeight="1" x14ac:dyDescent="0.2">
      <c r="A48" s="55" t="s">
        <v>22</v>
      </c>
      <c r="B48" s="111"/>
      <c r="C48" s="111"/>
      <c r="D48" s="22">
        <f t="shared" si="3"/>
        <v>0</v>
      </c>
      <c r="E48" s="112"/>
      <c r="F48" s="102" t="str">
        <f t="shared" si="4"/>
        <v/>
      </c>
      <c r="G48" s="71"/>
      <c r="H48" s="71"/>
      <c r="I48" s="71"/>
      <c r="J48"/>
      <c r="K48"/>
      <c r="L48" s="178"/>
      <c r="M48" s="369"/>
      <c r="N48" s="178"/>
      <c r="O48" s="179"/>
      <c r="P48" s="179"/>
      <c r="Q48" s="179"/>
    </row>
    <row r="49" spans="1:23" s="11" customFormat="1" ht="20.25" customHeight="1" x14ac:dyDescent="0.2">
      <c r="A49" s="24" t="s">
        <v>56</v>
      </c>
      <c r="B49" s="25">
        <f>SUM(B37:B48)</f>
        <v>0</v>
      </c>
      <c r="C49" s="25">
        <f t="shared" ref="C49:D49" si="5">SUM(C37:C48)</f>
        <v>0</v>
      </c>
      <c r="D49" s="25">
        <f t="shared" si="5"/>
        <v>0</v>
      </c>
      <c r="E49" s="49">
        <f>SUM(E37:E48)</f>
        <v>0</v>
      </c>
      <c r="F49" s="49">
        <f t="shared" ref="F49" si="6">SUM(F37:F48)</f>
        <v>0</v>
      </c>
      <c r="G49" s="23" t="e">
        <f>IF(I49*E49&gt;D49,D49,I49*E49)</f>
        <v>#VALUE!</v>
      </c>
      <c r="H49" s="25" t="e">
        <f>D49-G49</f>
        <v>#VALUE!</v>
      </c>
      <c r="I49" s="25" t="str">
        <f>IF(D49&gt;0,IF(D49&gt;COUNT(B37:B48)/12*100000*B33,COUNT(B37:B48)/12*100000*B33/F49,D49/F49),"")</f>
        <v/>
      </c>
      <c r="J49" s="67"/>
      <c r="K49" s="303"/>
      <c r="L49" s="21"/>
      <c r="M49" s="21"/>
      <c r="N49" s="21"/>
      <c r="O49" s="180">
        <f>SUM(O37:O48)</f>
        <v>0</v>
      </c>
      <c r="P49" s="180">
        <f>SUM(P37:P48)</f>
        <v>0</v>
      </c>
      <c r="Q49" s="10"/>
      <c r="S49" s="65"/>
    </row>
    <row r="51" spans="1:23" ht="16.5" customHeight="1" x14ac:dyDescent="0.2">
      <c r="A51" s="57" t="s">
        <v>118</v>
      </c>
      <c r="B51" s="58"/>
      <c r="C51" s="58"/>
      <c r="D51" s="58"/>
      <c r="E51" s="58"/>
      <c r="F51" s="58"/>
      <c r="G51" s="58"/>
      <c r="H51" s="58"/>
      <c r="I51" s="58"/>
      <c r="J51" s="58"/>
      <c r="K51" s="58"/>
    </row>
    <row r="52" spans="1:23" x14ac:dyDescent="0.2">
      <c r="A52" s="75" t="s">
        <v>19</v>
      </c>
      <c r="B52" s="78">
        <f>B32</f>
        <v>0</v>
      </c>
      <c r="C52" s="75" t="str">
        <f>B$3</f>
        <v>Nom du bénéficiaire</v>
      </c>
      <c r="D52" s="75" t="str">
        <f>"DDP"&amp;B$6&amp;"_PERSO_"&amp;B31</f>
        <v>DDP1_PERSO_</v>
      </c>
      <c r="E52" s="76">
        <f>I$32</f>
        <v>0</v>
      </c>
      <c r="F52" s="77">
        <f>T32</f>
        <v>30</v>
      </c>
      <c r="G52" s="76">
        <f>I$32</f>
        <v>0</v>
      </c>
      <c r="H52" s="78" t="s">
        <v>98</v>
      </c>
      <c r="I52" s="312" t="s">
        <v>260</v>
      </c>
      <c r="J52" s="79">
        <f>D49</f>
        <v>0</v>
      </c>
      <c r="K52" s="79" t="e">
        <f>H49</f>
        <v>#VALUE!</v>
      </c>
      <c r="L52" s="54"/>
      <c r="M52" s="1"/>
      <c r="N52" s="1"/>
      <c r="O52" s="51"/>
      <c r="P52" s="51"/>
      <c r="Q52" s="51"/>
      <c r="R52" s="1"/>
      <c r="S52" s="69"/>
      <c r="T52" s="69" t="e">
        <f>G49</f>
        <v>#VALUE!</v>
      </c>
      <c r="U52" s="1"/>
      <c r="V52" s="1"/>
      <c r="W52" s="1"/>
    </row>
    <row r="54" spans="1:23" s="11" customFormat="1" ht="40.5" customHeight="1" x14ac:dyDescent="0.2">
      <c r="A54" s="44" t="s">
        <v>83</v>
      </c>
      <c r="B54" s="353"/>
      <c r="C54" s="354"/>
      <c r="D54" s="355"/>
      <c r="E54" s="359" t="s">
        <v>84</v>
      </c>
      <c r="F54" s="360"/>
      <c r="G54" s="353"/>
      <c r="H54" s="354"/>
      <c r="I54" s="355"/>
      <c r="J54" s="53"/>
      <c r="K54" s="53"/>
      <c r="N54" s="19"/>
    </row>
    <row r="55" spans="1:23" s="11" customFormat="1" ht="40.5" customHeight="1" x14ac:dyDescent="0.2">
      <c r="A55" s="44" t="s">
        <v>101</v>
      </c>
      <c r="B55" s="106"/>
      <c r="C55" s="107"/>
      <c r="D55" s="108"/>
      <c r="E55" s="59" t="s">
        <v>85</v>
      </c>
      <c r="F55" s="50" t="s">
        <v>99</v>
      </c>
      <c r="G55" s="109"/>
      <c r="H55" s="60" t="s">
        <v>100</v>
      </c>
      <c r="I55" s="110"/>
      <c r="J55" s="66"/>
      <c r="K55" s="66"/>
      <c r="N55" s="19"/>
      <c r="S55" s="1">
        <f>MONTH(G55)</f>
        <v>1</v>
      </c>
      <c r="T55" s="51">
        <f>IF(S55=2,G55+27,IF(OR(S55=1,S55=3,S55=5,S55=7,S55=8,S55=10,S55=12),G55+30,G55+29))</f>
        <v>30</v>
      </c>
    </row>
    <row r="56" spans="1:23" s="11" customFormat="1" ht="40.5" customHeight="1" x14ac:dyDescent="0.2">
      <c r="A56" s="44" t="s">
        <v>93</v>
      </c>
      <c r="B56" s="373"/>
      <c r="C56" s="354"/>
      <c r="D56" s="355"/>
      <c r="E56" s="359" t="s">
        <v>94</v>
      </c>
      <c r="F56" s="360"/>
      <c r="G56" s="353"/>
      <c r="H56" s="354"/>
      <c r="I56" s="355"/>
      <c r="J56" s="53"/>
      <c r="K56" s="53"/>
      <c r="N56" s="19"/>
    </row>
    <row r="57" spans="1:23" s="11" customFormat="1" ht="12.75" customHeight="1" x14ac:dyDescent="0.2">
      <c r="A57" s="26"/>
      <c r="B57" s="26"/>
      <c r="C57" s="26"/>
      <c r="D57" s="27"/>
      <c r="E57" s="19"/>
      <c r="F57" s="19"/>
      <c r="G57" s="19"/>
      <c r="H57" s="19"/>
      <c r="I57" s="19"/>
      <c r="J57" s="19"/>
      <c r="K57" s="19"/>
      <c r="L57"/>
      <c r="M57"/>
      <c r="N57"/>
      <c r="O57"/>
      <c r="P57"/>
      <c r="Q57"/>
    </row>
    <row r="58" spans="1:23" s="11" customFormat="1" ht="23.25" customHeight="1" x14ac:dyDescent="0.2">
      <c r="A58" s="12"/>
      <c r="B58" s="361" t="s">
        <v>58</v>
      </c>
      <c r="C58" s="362"/>
      <c r="D58" s="363"/>
      <c r="E58" s="361" t="s">
        <v>59</v>
      </c>
      <c r="F58" s="363"/>
      <c r="G58" s="361" t="s">
        <v>64</v>
      </c>
      <c r="H58" s="362"/>
      <c r="I58" s="362"/>
      <c r="J58"/>
      <c r="K58"/>
      <c r="L58" s="368" t="s">
        <v>92</v>
      </c>
      <c r="M58" s="368"/>
      <c r="N58" s="368"/>
      <c r="O58" s="368"/>
      <c r="P58" s="368"/>
      <c r="Q58" s="368"/>
    </row>
    <row r="59" spans="1:23" s="20" customFormat="1" ht="38.25" x14ac:dyDescent="0.2">
      <c r="A59" s="28" t="s">
        <v>115</v>
      </c>
      <c r="B59" s="28" t="s">
        <v>114</v>
      </c>
      <c r="C59" s="28" t="s">
        <v>116</v>
      </c>
      <c r="D59" s="28" t="s">
        <v>161</v>
      </c>
      <c r="E59" s="28" t="s">
        <v>112</v>
      </c>
      <c r="F59" s="68" t="s">
        <v>113</v>
      </c>
      <c r="G59" s="68" t="s">
        <v>55</v>
      </c>
      <c r="H59" s="68" t="s">
        <v>97</v>
      </c>
      <c r="I59" s="68" t="s">
        <v>108</v>
      </c>
      <c r="J59"/>
      <c r="K59"/>
      <c r="L59" s="310" t="s">
        <v>60</v>
      </c>
      <c r="M59" s="310" t="s">
        <v>61</v>
      </c>
      <c r="N59" s="310" t="s">
        <v>62</v>
      </c>
      <c r="O59" s="311" t="s">
        <v>38</v>
      </c>
      <c r="P59" s="311" t="s">
        <v>57</v>
      </c>
      <c r="Q59" s="311" t="s">
        <v>14</v>
      </c>
    </row>
    <row r="60" spans="1:23" s="11" customFormat="1" ht="21" customHeight="1" x14ac:dyDescent="0.2">
      <c r="A60" s="55" t="s">
        <v>33</v>
      </c>
      <c r="B60" s="111"/>
      <c r="C60" s="111"/>
      <c r="D60" s="22">
        <f>B60+C60</f>
        <v>0</v>
      </c>
      <c r="E60" s="112"/>
      <c r="F60" s="100" t="str">
        <f>IF($G$56="","",IF(D60=0,"",$G$56/12*$B$56))</f>
        <v/>
      </c>
      <c r="G60" s="70"/>
      <c r="H60" s="70"/>
      <c r="I60" s="70"/>
      <c r="J60"/>
      <c r="K60"/>
      <c r="L60" s="178"/>
      <c r="M60" s="369"/>
      <c r="N60" s="178"/>
      <c r="O60" s="179"/>
      <c r="P60" s="179"/>
      <c r="Q60" s="179"/>
    </row>
    <row r="61" spans="1:23" s="11" customFormat="1" ht="21" customHeight="1" x14ac:dyDescent="0.2">
      <c r="A61" s="55" t="s">
        <v>32</v>
      </c>
      <c r="B61" s="111"/>
      <c r="C61" s="111"/>
      <c r="D61" s="22">
        <f t="shared" ref="D61:D71" si="7">B61+C61</f>
        <v>0</v>
      </c>
      <c r="E61" s="112"/>
      <c r="F61" s="101" t="str">
        <f t="shared" ref="F61:F71" si="8">IF($G$56="","",IF(D61=0,"",$G$56/12*$B$56))</f>
        <v/>
      </c>
      <c r="G61" s="70"/>
      <c r="H61" s="70"/>
      <c r="I61" s="70"/>
      <c r="J61"/>
      <c r="K61"/>
      <c r="L61" s="178"/>
      <c r="M61" s="369"/>
      <c r="N61" s="178"/>
      <c r="O61" s="179"/>
      <c r="P61" s="179"/>
      <c r="Q61" s="179"/>
    </row>
    <row r="62" spans="1:23" s="11" customFormat="1" ht="21" customHeight="1" x14ac:dyDescent="0.2">
      <c r="A62" s="55" t="s">
        <v>31</v>
      </c>
      <c r="B62" s="111"/>
      <c r="C62" s="111"/>
      <c r="D62" s="22">
        <f t="shared" si="7"/>
        <v>0</v>
      </c>
      <c r="E62" s="112"/>
      <c r="F62" s="101" t="str">
        <f t="shared" si="8"/>
        <v/>
      </c>
      <c r="G62" s="70"/>
      <c r="H62" s="70"/>
      <c r="I62" s="70"/>
      <c r="J62"/>
      <c r="K62"/>
      <c r="L62" s="178"/>
      <c r="M62" s="369"/>
      <c r="N62" s="178"/>
      <c r="O62" s="179"/>
      <c r="P62" s="179"/>
      <c r="Q62" s="179"/>
    </row>
    <row r="63" spans="1:23" s="11" customFormat="1" ht="21" customHeight="1" x14ac:dyDescent="0.2">
      <c r="A63" s="55" t="s">
        <v>30</v>
      </c>
      <c r="B63" s="111"/>
      <c r="C63" s="111"/>
      <c r="D63" s="22">
        <f t="shared" si="7"/>
        <v>0</v>
      </c>
      <c r="E63" s="112"/>
      <c r="F63" s="101" t="str">
        <f t="shared" si="8"/>
        <v/>
      </c>
      <c r="G63" s="70"/>
      <c r="H63" s="70"/>
      <c r="I63" s="70"/>
      <c r="J63"/>
      <c r="K63"/>
      <c r="L63" s="178"/>
      <c r="M63" s="369"/>
      <c r="N63" s="178"/>
      <c r="O63" s="179"/>
      <c r="P63" s="179"/>
      <c r="Q63" s="179"/>
    </row>
    <row r="64" spans="1:23" s="11" customFormat="1" ht="21" customHeight="1" x14ac:dyDescent="0.2">
      <c r="A64" s="55" t="s">
        <v>29</v>
      </c>
      <c r="B64" s="111"/>
      <c r="C64" s="111"/>
      <c r="D64" s="22">
        <f t="shared" si="7"/>
        <v>0</v>
      </c>
      <c r="E64" s="112"/>
      <c r="F64" s="101" t="str">
        <f t="shared" si="8"/>
        <v/>
      </c>
      <c r="G64" s="70"/>
      <c r="H64" s="70"/>
      <c r="I64" s="70"/>
      <c r="J64"/>
      <c r="K64"/>
      <c r="L64" s="178"/>
      <c r="M64" s="369"/>
      <c r="N64" s="178"/>
      <c r="O64" s="179"/>
      <c r="P64" s="179"/>
      <c r="Q64" s="179"/>
    </row>
    <row r="65" spans="1:24" s="11" customFormat="1" ht="21" customHeight="1" x14ac:dyDescent="0.2">
      <c r="A65" s="55" t="s">
        <v>28</v>
      </c>
      <c r="B65" s="111"/>
      <c r="C65" s="111"/>
      <c r="D65" s="22">
        <f t="shared" si="7"/>
        <v>0</v>
      </c>
      <c r="E65" s="112"/>
      <c r="F65" s="101" t="str">
        <f t="shared" si="8"/>
        <v/>
      </c>
      <c r="G65" s="70"/>
      <c r="H65" s="70"/>
      <c r="I65" s="70"/>
      <c r="J65"/>
      <c r="K65"/>
      <c r="L65" s="178"/>
      <c r="M65" s="369"/>
      <c r="N65" s="178"/>
      <c r="O65" s="179"/>
      <c r="P65" s="179"/>
      <c r="Q65" s="179"/>
    </row>
    <row r="66" spans="1:24" s="11" customFormat="1" ht="21" customHeight="1" x14ac:dyDescent="0.2">
      <c r="A66" s="55" t="s">
        <v>27</v>
      </c>
      <c r="B66" s="111"/>
      <c r="C66" s="111"/>
      <c r="D66" s="22">
        <f t="shared" si="7"/>
        <v>0</v>
      </c>
      <c r="E66" s="112"/>
      <c r="F66" s="101" t="str">
        <f t="shared" si="8"/>
        <v/>
      </c>
      <c r="G66" s="70"/>
      <c r="H66" s="70"/>
      <c r="I66" s="70"/>
      <c r="J66"/>
      <c r="K66"/>
      <c r="L66" s="178"/>
      <c r="M66" s="369"/>
      <c r="N66" s="178"/>
      <c r="O66" s="179"/>
      <c r="P66" s="179"/>
      <c r="Q66" s="179"/>
    </row>
    <row r="67" spans="1:24" s="11" customFormat="1" ht="21" customHeight="1" x14ac:dyDescent="0.2">
      <c r="A67" s="55" t="s">
        <v>26</v>
      </c>
      <c r="B67" s="111"/>
      <c r="C67" s="111"/>
      <c r="D67" s="22">
        <f t="shared" si="7"/>
        <v>0</v>
      </c>
      <c r="E67" s="112"/>
      <c r="F67" s="101" t="str">
        <f t="shared" si="8"/>
        <v/>
      </c>
      <c r="G67" s="70"/>
      <c r="H67" s="70"/>
      <c r="I67" s="70"/>
      <c r="J67"/>
      <c r="K67"/>
      <c r="L67" s="178"/>
      <c r="M67" s="369"/>
      <c r="N67" s="178"/>
      <c r="O67" s="179"/>
      <c r="P67" s="179"/>
      <c r="Q67" s="179"/>
    </row>
    <row r="68" spans="1:24" s="11" customFormat="1" ht="21" customHeight="1" x14ac:dyDescent="0.2">
      <c r="A68" s="55" t="s">
        <v>25</v>
      </c>
      <c r="B68" s="111"/>
      <c r="C68" s="111"/>
      <c r="D68" s="22">
        <f t="shared" si="7"/>
        <v>0</v>
      </c>
      <c r="E68" s="112"/>
      <c r="F68" s="101" t="str">
        <f t="shared" si="8"/>
        <v/>
      </c>
      <c r="G68" s="70"/>
      <c r="H68" s="70"/>
      <c r="I68" s="70"/>
      <c r="J68"/>
      <c r="K68"/>
      <c r="L68" s="178"/>
      <c r="M68" s="369"/>
      <c r="N68" s="178"/>
      <c r="O68" s="179"/>
      <c r="P68" s="179"/>
      <c r="Q68" s="179"/>
    </row>
    <row r="69" spans="1:24" ht="21" customHeight="1" x14ac:dyDescent="0.2">
      <c r="A69" s="55" t="s">
        <v>24</v>
      </c>
      <c r="B69" s="111"/>
      <c r="C69" s="111"/>
      <c r="D69" s="22">
        <f t="shared" si="7"/>
        <v>0</v>
      </c>
      <c r="E69" s="112"/>
      <c r="F69" s="101" t="str">
        <f t="shared" si="8"/>
        <v/>
      </c>
      <c r="G69" s="70"/>
      <c r="H69" s="70"/>
      <c r="I69" s="70"/>
      <c r="L69" s="178"/>
      <c r="M69" s="369"/>
      <c r="N69" s="178"/>
      <c r="O69" s="179"/>
      <c r="P69" s="179"/>
      <c r="Q69" s="179"/>
    </row>
    <row r="70" spans="1:24" ht="21" customHeight="1" x14ac:dyDescent="0.2">
      <c r="A70" s="55" t="s">
        <v>23</v>
      </c>
      <c r="B70" s="111"/>
      <c r="C70" s="111"/>
      <c r="D70" s="22">
        <f t="shared" si="7"/>
        <v>0</v>
      </c>
      <c r="E70" s="112"/>
      <c r="F70" s="101" t="str">
        <f t="shared" si="8"/>
        <v/>
      </c>
      <c r="G70" s="70"/>
      <c r="H70" s="70"/>
      <c r="I70" s="70"/>
      <c r="L70" s="178"/>
      <c r="M70" s="369"/>
      <c r="N70" s="178"/>
      <c r="O70" s="179"/>
      <c r="P70" s="179"/>
      <c r="Q70" s="179"/>
    </row>
    <row r="71" spans="1:24" ht="21" customHeight="1" x14ac:dyDescent="0.2">
      <c r="A71" s="55" t="s">
        <v>22</v>
      </c>
      <c r="B71" s="111"/>
      <c r="C71" s="111"/>
      <c r="D71" s="22">
        <f t="shared" si="7"/>
        <v>0</v>
      </c>
      <c r="E71" s="112"/>
      <c r="F71" s="102" t="str">
        <f t="shared" si="8"/>
        <v/>
      </c>
      <c r="G71" s="71"/>
      <c r="H71" s="71"/>
      <c r="I71" s="71"/>
      <c r="L71" s="178"/>
      <c r="M71" s="369"/>
      <c r="N71" s="178"/>
      <c r="O71" s="179"/>
      <c r="P71" s="179"/>
      <c r="Q71" s="179"/>
      <c r="R71" s="51"/>
      <c r="S71" s="1"/>
      <c r="T71" s="1"/>
      <c r="U71" s="1"/>
      <c r="V71" s="1"/>
      <c r="W71" s="1"/>
      <c r="X71" s="1"/>
    </row>
    <row r="72" spans="1:24" s="11" customFormat="1" ht="20.25" customHeight="1" x14ac:dyDescent="0.2">
      <c r="A72" s="24" t="s">
        <v>56</v>
      </c>
      <c r="B72" s="25">
        <f>SUM(B60:B71)</f>
        <v>0</v>
      </c>
      <c r="C72" s="25">
        <f t="shared" ref="C72:D72" si="9">SUM(C60:C71)</f>
        <v>0</v>
      </c>
      <c r="D72" s="25">
        <f t="shared" si="9"/>
        <v>0</v>
      </c>
      <c r="E72" s="49">
        <f>SUM(E60:E71)</f>
        <v>0</v>
      </c>
      <c r="F72" s="49">
        <f t="shared" ref="F72" si="10">SUM(F60:F71)</f>
        <v>0</v>
      </c>
      <c r="G72" s="23" t="e">
        <f>IF(I72*E72&gt;D72,D72,I72*E72)</f>
        <v>#VALUE!</v>
      </c>
      <c r="H72" s="25" t="e">
        <f>D72-G72</f>
        <v>#VALUE!</v>
      </c>
      <c r="I72" s="25" t="str">
        <f>IF(D72&gt;0,IF(D72&gt;COUNT(B60:B71)/12*100000*B56,COUNT(B60:B71)/12*100000*B56/F72,D72/F72),"")</f>
        <v/>
      </c>
      <c r="J72" s="67"/>
      <c r="K72" s="303"/>
      <c r="L72" s="21"/>
      <c r="M72" s="21"/>
      <c r="N72" s="21"/>
      <c r="O72" s="180">
        <f>SUM(O60:O71)</f>
        <v>0</v>
      </c>
      <c r="P72" s="180">
        <f>SUM(P60:P71)</f>
        <v>0</v>
      </c>
      <c r="Q72" s="10"/>
      <c r="S72" s="65"/>
    </row>
    <row r="74" spans="1:24" ht="16.5" customHeight="1" x14ac:dyDescent="0.2">
      <c r="A74" s="57" t="s">
        <v>118</v>
      </c>
      <c r="B74" s="58"/>
      <c r="C74" s="58"/>
      <c r="D74" s="58"/>
      <c r="E74" s="58"/>
      <c r="F74" s="58"/>
      <c r="G74" s="58"/>
      <c r="H74" s="58"/>
      <c r="I74" s="58"/>
      <c r="J74" s="58"/>
      <c r="K74" s="58"/>
    </row>
    <row r="75" spans="1:24" x14ac:dyDescent="0.2">
      <c r="A75" s="75" t="s">
        <v>19</v>
      </c>
      <c r="B75" s="78">
        <f>B55</f>
        <v>0</v>
      </c>
      <c r="C75" s="75" t="str">
        <f>B$3</f>
        <v>Nom du bénéficiaire</v>
      </c>
      <c r="D75" s="75" t="str">
        <f>"DDP"&amp;B$6&amp;"_PERSO_"&amp;B54</f>
        <v>DDP1_PERSO_</v>
      </c>
      <c r="E75" s="76">
        <f>I$55</f>
        <v>0</v>
      </c>
      <c r="F75" s="77">
        <f>T55</f>
        <v>30</v>
      </c>
      <c r="G75" s="76">
        <f>I$55</f>
        <v>0</v>
      </c>
      <c r="H75" s="78" t="s">
        <v>98</v>
      </c>
      <c r="I75" s="312" t="s">
        <v>260</v>
      </c>
      <c r="J75" s="79">
        <f>D72</f>
        <v>0</v>
      </c>
      <c r="K75" s="79" t="e">
        <f>H72</f>
        <v>#VALUE!</v>
      </c>
      <c r="L75" s="54"/>
      <c r="M75" s="1"/>
      <c r="N75" s="1"/>
      <c r="O75" s="51"/>
      <c r="P75" s="51"/>
      <c r="Q75" s="51"/>
      <c r="R75" s="1"/>
      <c r="S75" s="69"/>
      <c r="T75" s="69" t="e">
        <f>G72</f>
        <v>#VALUE!</v>
      </c>
      <c r="U75" s="1"/>
      <c r="V75" s="1"/>
      <c r="W75" s="1"/>
    </row>
    <row r="76" spans="1:24" s="11" customFormat="1" ht="13.5" customHeight="1" x14ac:dyDescent="0.2">
      <c r="A76" s="26"/>
      <c r="B76" s="26"/>
      <c r="C76" s="26"/>
      <c r="D76" s="27"/>
      <c r="E76" s="19"/>
      <c r="F76" s="19"/>
      <c r="G76" s="19"/>
      <c r="H76" s="19"/>
      <c r="I76" s="19"/>
      <c r="J76" s="19"/>
      <c r="K76" s="19"/>
      <c r="L76" s="19"/>
      <c r="M76" s="19"/>
      <c r="N76" s="19"/>
      <c r="O76" s="19"/>
    </row>
    <row r="77" spans="1:24" s="11" customFormat="1" ht="40.5" customHeight="1" x14ac:dyDescent="0.2">
      <c r="A77" s="44" t="s">
        <v>83</v>
      </c>
      <c r="B77" s="353"/>
      <c r="C77" s="354"/>
      <c r="D77" s="355"/>
      <c r="E77" s="359" t="s">
        <v>84</v>
      </c>
      <c r="F77" s="360"/>
      <c r="G77" s="353"/>
      <c r="H77" s="354"/>
      <c r="I77" s="355"/>
      <c r="J77" s="53"/>
      <c r="K77" s="53"/>
      <c r="N77" s="19"/>
    </row>
    <row r="78" spans="1:24" s="11" customFormat="1" ht="40.5" customHeight="1" x14ac:dyDescent="0.2">
      <c r="A78" s="44" t="s">
        <v>101</v>
      </c>
      <c r="B78" s="106"/>
      <c r="C78" s="107"/>
      <c r="D78" s="108"/>
      <c r="E78" s="59" t="s">
        <v>85</v>
      </c>
      <c r="F78" s="50" t="s">
        <v>99</v>
      </c>
      <c r="G78" s="109"/>
      <c r="H78" s="60" t="s">
        <v>100</v>
      </c>
      <c r="I78" s="110"/>
      <c r="J78" s="66"/>
      <c r="K78" s="66"/>
      <c r="N78" s="19"/>
      <c r="S78" s="1">
        <f>MONTH(G78)</f>
        <v>1</v>
      </c>
      <c r="T78" s="51">
        <f>IF(S78=2,G78+27,IF(OR(S78=1,S78=3,S78=5,S78=7,S78=8,S78=10,S78=12),G78+30,G78+29))</f>
        <v>30</v>
      </c>
    </row>
    <row r="79" spans="1:24" s="11" customFormat="1" ht="40.5" customHeight="1" x14ac:dyDescent="0.2">
      <c r="A79" s="44" t="s">
        <v>93</v>
      </c>
      <c r="B79" s="373"/>
      <c r="C79" s="354"/>
      <c r="D79" s="355"/>
      <c r="E79" s="359" t="s">
        <v>94</v>
      </c>
      <c r="F79" s="360"/>
      <c r="G79" s="353"/>
      <c r="H79" s="354"/>
      <c r="I79" s="355"/>
      <c r="J79" s="53"/>
      <c r="K79" s="53"/>
      <c r="N79" s="19"/>
    </row>
    <row r="80" spans="1:24" s="11" customFormat="1" ht="20.25" customHeight="1" x14ac:dyDescent="0.2">
      <c r="A80" s="26"/>
      <c r="B80" s="26"/>
      <c r="C80" s="26"/>
      <c r="D80" s="27"/>
      <c r="E80" s="19"/>
      <c r="F80" s="19"/>
      <c r="G80" s="19"/>
      <c r="H80" s="19"/>
      <c r="I80" s="19"/>
      <c r="J80" s="19"/>
      <c r="K80" s="19"/>
      <c r="L80" s="19"/>
      <c r="M80" s="19"/>
      <c r="N80" s="19"/>
      <c r="O80" s="19"/>
    </row>
    <row r="81" spans="1:19" s="11" customFormat="1" ht="23.25" customHeight="1" x14ac:dyDescent="0.2">
      <c r="A81" s="12"/>
      <c r="B81" s="361" t="s">
        <v>58</v>
      </c>
      <c r="C81" s="362"/>
      <c r="D81" s="363"/>
      <c r="E81" s="361" t="s">
        <v>59</v>
      </c>
      <c r="F81" s="363"/>
      <c r="G81" s="361" t="s">
        <v>64</v>
      </c>
      <c r="H81" s="362"/>
      <c r="I81" s="362"/>
      <c r="J81"/>
      <c r="K81"/>
      <c r="L81" s="368" t="s">
        <v>92</v>
      </c>
      <c r="M81" s="368"/>
      <c r="N81" s="368"/>
      <c r="O81" s="368"/>
      <c r="P81" s="368"/>
      <c r="Q81" s="368"/>
    </row>
    <row r="82" spans="1:19" s="20" customFormat="1" ht="38.25" x14ac:dyDescent="0.2">
      <c r="A82" s="28" t="s">
        <v>115</v>
      </c>
      <c r="B82" s="28" t="s">
        <v>114</v>
      </c>
      <c r="C82" s="28" t="s">
        <v>116</v>
      </c>
      <c r="D82" s="28" t="s">
        <v>161</v>
      </c>
      <c r="E82" s="28" t="s">
        <v>112</v>
      </c>
      <c r="F82" s="68" t="s">
        <v>113</v>
      </c>
      <c r="G82" s="68" t="s">
        <v>55</v>
      </c>
      <c r="H82" s="68" t="s">
        <v>97</v>
      </c>
      <c r="I82" s="68" t="s">
        <v>108</v>
      </c>
      <c r="J82"/>
      <c r="K82"/>
      <c r="L82" s="313" t="s">
        <v>60</v>
      </c>
      <c r="M82" s="313" t="s">
        <v>61</v>
      </c>
      <c r="N82" s="313" t="s">
        <v>62</v>
      </c>
      <c r="O82" s="313" t="s">
        <v>38</v>
      </c>
      <c r="P82" s="313" t="s">
        <v>57</v>
      </c>
      <c r="Q82" s="313" t="s">
        <v>14</v>
      </c>
    </row>
    <row r="83" spans="1:19" s="11" customFormat="1" ht="20.25" customHeight="1" x14ac:dyDescent="0.2">
      <c r="A83" s="55" t="s">
        <v>33</v>
      </c>
      <c r="B83" s="111"/>
      <c r="C83" s="111"/>
      <c r="D83" s="22">
        <f>B83+C83</f>
        <v>0</v>
      </c>
      <c r="E83" s="112"/>
      <c r="F83" s="100" t="str">
        <f>IF($G$79="","",IF(D83=0,"",$G$79/12*$B$79))</f>
        <v/>
      </c>
      <c r="G83" s="70"/>
      <c r="H83" s="70"/>
      <c r="I83" s="70"/>
      <c r="J83"/>
      <c r="K83"/>
      <c r="L83" s="178"/>
      <c r="M83" s="369"/>
      <c r="N83" s="178"/>
      <c r="O83" s="179"/>
      <c r="P83" s="179"/>
      <c r="Q83" s="179"/>
    </row>
    <row r="84" spans="1:19" s="11" customFormat="1" ht="20.25" customHeight="1" x14ac:dyDescent="0.2">
      <c r="A84" s="55" t="s">
        <v>32</v>
      </c>
      <c r="B84" s="111"/>
      <c r="C84" s="111"/>
      <c r="D84" s="22">
        <f t="shared" ref="D84:D94" si="11">B84+C84</f>
        <v>0</v>
      </c>
      <c r="E84" s="112"/>
      <c r="F84" s="101" t="str">
        <f t="shared" ref="F84:F94" si="12">IF($G$79="","",IF(D84=0,"",$G$79/12*$B$79))</f>
        <v/>
      </c>
      <c r="G84" s="70"/>
      <c r="H84" s="70"/>
      <c r="I84" s="70"/>
      <c r="J84"/>
      <c r="K84"/>
      <c r="L84" s="178"/>
      <c r="M84" s="369"/>
      <c r="N84" s="178"/>
      <c r="O84" s="179"/>
      <c r="P84" s="179"/>
      <c r="Q84" s="179"/>
    </row>
    <row r="85" spans="1:19" s="11" customFormat="1" ht="20.25" customHeight="1" x14ac:dyDescent="0.2">
      <c r="A85" s="55" t="s">
        <v>31</v>
      </c>
      <c r="B85" s="111"/>
      <c r="C85" s="111"/>
      <c r="D85" s="22">
        <f t="shared" si="11"/>
        <v>0</v>
      </c>
      <c r="E85" s="112"/>
      <c r="F85" s="101" t="str">
        <f t="shared" si="12"/>
        <v/>
      </c>
      <c r="G85" s="70"/>
      <c r="H85" s="70"/>
      <c r="I85" s="70"/>
      <c r="J85"/>
      <c r="K85"/>
      <c r="L85" s="178"/>
      <c r="M85" s="369"/>
      <c r="N85" s="178"/>
      <c r="O85" s="179"/>
      <c r="P85" s="179"/>
      <c r="Q85" s="179"/>
    </row>
    <row r="86" spans="1:19" s="11" customFormat="1" ht="20.25" customHeight="1" x14ac:dyDescent="0.2">
      <c r="A86" s="55" t="s">
        <v>30</v>
      </c>
      <c r="B86" s="111"/>
      <c r="C86" s="111"/>
      <c r="D86" s="22">
        <f t="shared" si="11"/>
        <v>0</v>
      </c>
      <c r="E86" s="112"/>
      <c r="F86" s="101" t="str">
        <f t="shared" si="12"/>
        <v/>
      </c>
      <c r="G86" s="70"/>
      <c r="H86" s="70"/>
      <c r="I86" s="70"/>
      <c r="J86"/>
      <c r="K86"/>
      <c r="L86" s="178"/>
      <c r="M86" s="369"/>
      <c r="N86" s="178"/>
      <c r="O86" s="179"/>
      <c r="P86" s="179"/>
      <c r="Q86" s="179"/>
    </row>
    <row r="87" spans="1:19" s="11" customFormat="1" ht="20.25" customHeight="1" x14ac:dyDescent="0.2">
      <c r="A87" s="55" t="s">
        <v>29</v>
      </c>
      <c r="B87" s="111"/>
      <c r="C87" s="111"/>
      <c r="D87" s="22">
        <f t="shared" si="11"/>
        <v>0</v>
      </c>
      <c r="E87" s="112"/>
      <c r="F87" s="101" t="str">
        <f t="shared" si="12"/>
        <v/>
      </c>
      <c r="G87" s="70"/>
      <c r="H87" s="70"/>
      <c r="I87" s="70"/>
      <c r="J87"/>
      <c r="K87"/>
      <c r="L87" s="178"/>
      <c r="M87" s="369"/>
      <c r="N87" s="178"/>
      <c r="O87" s="179"/>
      <c r="P87" s="179"/>
      <c r="Q87" s="179"/>
    </row>
    <row r="88" spans="1:19" s="11" customFormat="1" ht="20.25" customHeight="1" x14ac:dyDescent="0.2">
      <c r="A88" s="55" t="s">
        <v>28</v>
      </c>
      <c r="B88" s="111"/>
      <c r="C88" s="111"/>
      <c r="D88" s="22">
        <f t="shared" si="11"/>
        <v>0</v>
      </c>
      <c r="E88" s="112"/>
      <c r="F88" s="101" t="str">
        <f t="shared" si="12"/>
        <v/>
      </c>
      <c r="G88" s="70"/>
      <c r="H88" s="70"/>
      <c r="I88" s="70"/>
      <c r="J88"/>
      <c r="K88"/>
      <c r="L88" s="178"/>
      <c r="M88" s="369"/>
      <c r="N88" s="178"/>
      <c r="O88" s="179"/>
      <c r="P88" s="179"/>
      <c r="Q88" s="179"/>
    </row>
    <row r="89" spans="1:19" s="11" customFormat="1" ht="20.25" customHeight="1" x14ac:dyDescent="0.2">
      <c r="A89" s="55" t="s">
        <v>27</v>
      </c>
      <c r="B89" s="111"/>
      <c r="C89" s="111"/>
      <c r="D89" s="22">
        <f t="shared" si="11"/>
        <v>0</v>
      </c>
      <c r="E89" s="112"/>
      <c r="F89" s="101" t="str">
        <f t="shared" si="12"/>
        <v/>
      </c>
      <c r="G89" s="70"/>
      <c r="H89" s="70"/>
      <c r="I89" s="70"/>
      <c r="J89"/>
      <c r="K89"/>
      <c r="L89" s="178"/>
      <c r="M89" s="369"/>
      <c r="N89" s="178"/>
      <c r="O89" s="179"/>
      <c r="P89" s="179"/>
      <c r="Q89" s="179"/>
    </row>
    <row r="90" spans="1:19" s="11" customFormat="1" ht="20.25" customHeight="1" x14ac:dyDescent="0.2">
      <c r="A90" s="55" t="s">
        <v>26</v>
      </c>
      <c r="B90" s="111"/>
      <c r="C90" s="111"/>
      <c r="D90" s="22">
        <f t="shared" si="11"/>
        <v>0</v>
      </c>
      <c r="E90" s="112"/>
      <c r="F90" s="101" t="str">
        <f t="shared" si="12"/>
        <v/>
      </c>
      <c r="G90" s="70"/>
      <c r="H90" s="70"/>
      <c r="I90" s="70"/>
      <c r="J90"/>
      <c r="K90"/>
      <c r="L90" s="178"/>
      <c r="M90" s="369"/>
      <c r="N90" s="178"/>
      <c r="O90" s="179"/>
      <c r="P90" s="179"/>
      <c r="Q90" s="179"/>
    </row>
    <row r="91" spans="1:19" s="11" customFormat="1" ht="20.25" customHeight="1" x14ac:dyDescent="0.2">
      <c r="A91" s="55" t="s">
        <v>25</v>
      </c>
      <c r="B91" s="111"/>
      <c r="C91" s="111"/>
      <c r="D91" s="22">
        <f t="shared" si="11"/>
        <v>0</v>
      </c>
      <c r="E91" s="112"/>
      <c r="F91" s="101" t="str">
        <f t="shared" si="12"/>
        <v/>
      </c>
      <c r="G91" s="70"/>
      <c r="H91" s="70"/>
      <c r="I91" s="70"/>
      <c r="J91"/>
      <c r="K91"/>
      <c r="L91" s="178"/>
      <c r="M91" s="369"/>
      <c r="N91" s="178"/>
      <c r="O91" s="179"/>
      <c r="P91" s="179"/>
      <c r="Q91" s="179"/>
    </row>
    <row r="92" spans="1:19" s="11" customFormat="1" ht="20.25" customHeight="1" x14ac:dyDescent="0.2">
      <c r="A92" s="55" t="s">
        <v>24</v>
      </c>
      <c r="B92" s="111"/>
      <c r="C92" s="111"/>
      <c r="D92" s="22">
        <f t="shared" si="11"/>
        <v>0</v>
      </c>
      <c r="E92" s="112"/>
      <c r="F92" s="101" t="str">
        <f t="shared" si="12"/>
        <v/>
      </c>
      <c r="G92" s="70"/>
      <c r="H92" s="70"/>
      <c r="I92" s="70"/>
      <c r="J92"/>
      <c r="K92"/>
      <c r="L92" s="178"/>
      <c r="M92" s="369"/>
      <c r="N92" s="178"/>
      <c r="O92" s="179"/>
      <c r="P92" s="179"/>
      <c r="Q92" s="179"/>
    </row>
    <row r="93" spans="1:19" s="11" customFormat="1" ht="20.25" customHeight="1" x14ac:dyDescent="0.2">
      <c r="A93" s="55" t="s">
        <v>23</v>
      </c>
      <c r="B93" s="111"/>
      <c r="C93" s="111"/>
      <c r="D93" s="22">
        <f t="shared" si="11"/>
        <v>0</v>
      </c>
      <c r="E93" s="112"/>
      <c r="F93" s="101" t="str">
        <f t="shared" si="12"/>
        <v/>
      </c>
      <c r="G93" s="70"/>
      <c r="H93" s="70"/>
      <c r="I93" s="70"/>
      <c r="J93"/>
      <c r="K93"/>
      <c r="L93" s="178"/>
      <c r="M93" s="369"/>
      <c r="N93" s="178"/>
      <c r="O93" s="179"/>
      <c r="P93" s="179"/>
      <c r="Q93" s="179"/>
    </row>
    <row r="94" spans="1:19" s="11" customFormat="1" ht="20.25" customHeight="1" x14ac:dyDescent="0.2">
      <c r="A94" s="55" t="s">
        <v>22</v>
      </c>
      <c r="B94" s="111"/>
      <c r="C94" s="111"/>
      <c r="D94" s="22">
        <f t="shared" si="11"/>
        <v>0</v>
      </c>
      <c r="E94" s="112"/>
      <c r="F94" s="102" t="str">
        <f t="shared" si="12"/>
        <v/>
      </c>
      <c r="G94" s="71"/>
      <c r="H94" s="71"/>
      <c r="I94" s="71"/>
      <c r="J94"/>
      <c r="K94"/>
      <c r="L94" s="178"/>
      <c r="M94" s="369"/>
      <c r="N94" s="178"/>
      <c r="O94" s="179"/>
      <c r="P94" s="179"/>
      <c r="Q94" s="179"/>
    </row>
    <row r="95" spans="1:19" s="11" customFormat="1" ht="20.25" customHeight="1" x14ac:dyDescent="0.2">
      <c r="A95" s="24" t="s">
        <v>56</v>
      </c>
      <c r="B95" s="25">
        <f>SUM(B83:B94)</f>
        <v>0</v>
      </c>
      <c r="C95" s="25">
        <f t="shared" ref="C95:D95" si="13">SUM(C83:C94)</f>
        <v>0</v>
      </c>
      <c r="D95" s="25">
        <f t="shared" si="13"/>
        <v>0</v>
      </c>
      <c r="E95" s="49">
        <f>SUM(E83:E94)</f>
        <v>0</v>
      </c>
      <c r="F95" s="49">
        <f t="shared" ref="F95" si="14">SUM(F83:F94)</f>
        <v>0</v>
      </c>
      <c r="G95" s="23" t="e">
        <f>IF(I95*E95&gt;D95,D95,I95*E95)</f>
        <v>#VALUE!</v>
      </c>
      <c r="H95" s="25" t="e">
        <f>D95-G95</f>
        <v>#VALUE!</v>
      </c>
      <c r="I95" s="25" t="str">
        <f>IF(D95&gt;0,IF(D95&gt;COUNT(B83:B94)/12*100000*B79,COUNT(B83:B94)/12*100000*B79/F95,D95/F95),"")</f>
        <v/>
      </c>
      <c r="J95" s="67"/>
      <c r="K95" s="303"/>
      <c r="L95" s="21"/>
      <c r="M95" s="21"/>
      <c r="N95" s="21"/>
      <c r="O95" s="180">
        <f>SUM(O83:O94)</f>
        <v>0</v>
      </c>
      <c r="P95" s="180">
        <f>SUM(P83:P94)</f>
        <v>0</v>
      </c>
      <c r="Q95" s="10"/>
      <c r="S95" s="65"/>
    </row>
    <row r="97" spans="1:23" ht="16.5" customHeight="1" x14ac:dyDescent="0.2">
      <c r="A97" s="57" t="s">
        <v>118</v>
      </c>
      <c r="B97" s="58"/>
      <c r="C97" s="58"/>
      <c r="D97" s="58"/>
      <c r="E97" s="58"/>
      <c r="F97" s="58"/>
      <c r="G97" s="58"/>
      <c r="H97" s="58"/>
      <c r="I97" s="58"/>
      <c r="J97" s="58"/>
      <c r="K97" s="58"/>
    </row>
    <row r="98" spans="1:23" x14ac:dyDescent="0.2">
      <c r="A98" s="75" t="s">
        <v>19</v>
      </c>
      <c r="B98" s="78">
        <f>B78</f>
        <v>0</v>
      </c>
      <c r="C98" s="75" t="str">
        <f>B$3</f>
        <v>Nom du bénéficiaire</v>
      </c>
      <c r="D98" s="75" t="str">
        <f>"DDP"&amp;B$6&amp;"_PERSO_"&amp;B77</f>
        <v>DDP1_PERSO_</v>
      </c>
      <c r="E98" s="76">
        <f>I$78</f>
        <v>0</v>
      </c>
      <c r="F98" s="77">
        <f>T78</f>
        <v>30</v>
      </c>
      <c r="G98" s="76">
        <f>I$78</f>
        <v>0</v>
      </c>
      <c r="H98" s="78" t="s">
        <v>98</v>
      </c>
      <c r="I98" s="312" t="s">
        <v>260</v>
      </c>
      <c r="J98" s="79">
        <f>D95</f>
        <v>0</v>
      </c>
      <c r="K98" s="79" t="e">
        <f>H95</f>
        <v>#VALUE!</v>
      </c>
      <c r="L98" s="54"/>
      <c r="M98" s="1"/>
      <c r="N98" s="1"/>
      <c r="O98" s="51"/>
      <c r="P98" s="51"/>
      <c r="Q98" s="51"/>
      <c r="R98" s="1"/>
      <c r="S98" s="69"/>
      <c r="T98" s="69" t="e">
        <f>G95</f>
        <v>#VALUE!</v>
      </c>
      <c r="U98" s="1"/>
      <c r="V98" s="1"/>
      <c r="W98" s="1"/>
    </row>
    <row r="100" spans="1:23" s="11" customFormat="1" ht="40.5" customHeight="1" x14ac:dyDescent="0.2">
      <c r="A100" s="44" t="s">
        <v>83</v>
      </c>
      <c r="B100" s="353"/>
      <c r="C100" s="354"/>
      <c r="D100" s="355"/>
      <c r="E100" s="359" t="s">
        <v>84</v>
      </c>
      <c r="F100" s="360"/>
      <c r="G100" s="353"/>
      <c r="H100" s="354"/>
      <c r="I100" s="355"/>
      <c r="J100" s="53"/>
      <c r="K100" s="53"/>
      <c r="N100" s="19"/>
    </row>
    <row r="101" spans="1:23" s="11" customFormat="1" ht="40.5" customHeight="1" x14ac:dyDescent="0.2">
      <c r="A101" s="44" t="s">
        <v>101</v>
      </c>
      <c r="B101" s="106"/>
      <c r="C101" s="107"/>
      <c r="D101" s="108"/>
      <c r="E101" s="59" t="s">
        <v>85</v>
      </c>
      <c r="F101" s="50" t="s">
        <v>99</v>
      </c>
      <c r="G101" s="109"/>
      <c r="H101" s="60" t="s">
        <v>100</v>
      </c>
      <c r="I101" s="110"/>
      <c r="J101" s="52"/>
      <c r="K101" s="52"/>
      <c r="N101" s="19"/>
      <c r="S101" s="1">
        <f>MONTH(G101)</f>
        <v>1</v>
      </c>
      <c r="T101" s="51">
        <f>IF(S101=2,G101+27,IF(OR(S101=1,S101=3,S101=5,S101=7,S101=8,S101=10,S101=12),G101+30,G101+29))</f>
        <v>30</v>
      </c>
    </row>
    <row r="102" spans="1:23" s="11" customFormat="1" ht="40.5" customHeight="1" x14ac:dyDescent="0.2">
      <c r="A102" s="44" t="s">
        <v>93</v>
      </c>
      <c r="B102" s="373"/>
      <c r="C102" s="354"/>
      <c r="D102" s="355"/>
      <c r="E102" s="359" t="s">
        <v>94</v>
      </c>
      <c r="F102" s="360"/>
      <c r="G102" s="353"/>
      <c r="H102" s="354"/>
      <c r="I102" s="355"/>
      <c r="J102" s="53"/>
      <c r="K102" s="53"/>
      <c r="N102" s="19"/>
    </row>
    <row r="103" spans="1:23" s="11" customFormat="1" ht="20.25" customHeight="1" x14ac:dyDescent="0.2">
      <c r="A103" s="26"/>
      <c r="B103" s="26"/>
      <c r="C103" s="26"/>
      <c r="D103" s="27"/>
      <c r="E103" s="19"/>
      <c r="F103" s="19"/>
      <c r="G103" s="19"/>
      <c r="H103" s="19"/>
      <c r="I103" s="19"/>
      <c r="J103" s="19"/>
      <c r="K103" s="19"/>
      <c r="L103" s="19"/>
      <c r="M103" s="19"/>
      <c r="N103" s="19"/>
      <c r="O103" s="19"/>
    </row>
    <row r="104" spans="1:23" s="11" customFormat="1" ht="24" customHeight="1" x14ac:dyDescent="0.2">
      <c r="A104" s="12"/>
      <c r="B104" s="361" t="s">
        <v>58</v>
      </c>
      <c r="C104" s="362"/>
      <c r="D104" s="363"/>
      <c r="E104" s="361" t="s">
        <v>59</v>
      </c>
      <c r="F104" s="363"/>
      <c r="G104" s="361" t="s">
        <v>64</v>
      </c>
      <c r="H104" s="362"/>
      <c r="I104" s="362"/>
      <c r="J104"/>
      <c r="K104"/>
      <c r="L104" s="368" t="s">
        <v>92</v>
      </c>
      <c r="M104" s="368"/>
      <c r="N104" s="368"/>
      <c r="O104" s="368"/>
      <c r="P104" s="368"/>
      <c r="Q104" s="368"/>
    </row>
    <row r="105" spans="1:23" s="20" customFormat="1" ht="38.25" x14ac:dyDescent="0.2">
      <c r="A105" s="28" t="s">
        <v>115</v>
      </c>
      <c r="B105" s="28" t="s">
        <v>114</v>
      </c>
      <c r="C105" s="28" t="s">
        <v>116</v>
      </c>
      <c r="D105" s="28" t="s">
        <v>161</v>
      </c>
      <c r="E105" s="28" t="s">
        <v>112</v>
      </c>
      <c r="F105" s="68" t="s">
        <v>113</v>
      </c>
      <c r="G105" s="68" t="s">
        <v>55</v>
      </c>
      <c r="H105" s="68" t="s">
        <v>97</v>
      </c>
      <c r="I105" s="68" t="s">
        <v>108</v>
      </c>
      <c r="J105"/>
      <c r="K105"/>
      <c r="L105" s="313" t="s">
        <v>60</v>
      </c>
      <c r="M105" s="313" t="s">
        <v>61</v>
      </c>
      <c r="N105" s="313" t="s">
        <v>62</v>
      </c>
      <c r="O105" s="313" t="s">
        <v>38</v>
      </c>
      <c r="P105" s="313" t="s">
        <v>57</v>
      </c>
      <c r="Q105" s="313" t="s">
        <v>14</v>
      </c>
    </row>
    <row r="106" spans="1:23" s="11" customFormat="1" ht="20.25" customHeight="1" x14ac:dyDescent="0.2">
      <c r="A106" s="55" t="s">
        <v>33</v>
      </c>
      <c r="B106" s="111"/>
      <c r="C106" s="111"/>
      <c r="D106" s="22">
        <f>B106+C106</f>
        <v>0</v>
      </c>
      <c r="E106" s="112"/>
      <c r="F106" s="100" t="str">
        <f>IF($G$102="","",IF(D106=0,"",$G$102/12*$B$102))</f>
        <v/>
      </c>
      <c r="G106" s="70"/>
      <c r="H106" s="70"/>
      <c r="I106" s="70"/>
      <c r="J106"/>
      <c r="K106"/>
      <c r="L106" s="178"/>
      <c r="M106" s="369"/>
      <c r="N106" s="178"/>
      <c r="O106" s="179"/>
      <c r="P106" s="179"/>
      <c r="Q106" s="179"/>
    </row>
    <row r="107" spans="1:23" s="11" customFormat="1" ht="20.25" customHeight="1" x14ac:dyDescent="0.2">
      <c r="A107" s="55" t="s">
        <v>32</v>
      </c>
      <c r="B107" s="111"/>
      <c r="C107" s="111"/>
      <c r="D107" s="22">
        <f t="shared" ref="D107:D117" si="15">B107+C107</f>
        <v>0</v>
      </c>
      <c r="E107" s="112"/>
      <c r="F107" s="101" t="str">
        <f t="shared" ref="F107:F117" si="16">IF($G$102="","",IF(D107=0,"",$G$102/12*$B$102))</f>
        <v/>
      </c>
      <c r="G107" s="70"/>
      <c r="H107" s="70"/>
      <c r="I107" s="70"/>
      <c r="J107"/>
      <c r="K107"/>
      <c r="L107" s="178"/>
      <c r="M107" s="369"/>
      <c r="N107" s="178"/>
      <c r="O107" s="179"/>
      <c r="P107" s="179"/>
      <c r="Q107" s="179"/>
    </row>
    <row r="108" spans="1:23" s="11" customFormat="1" ht="20.25" customHeight="1" x14ac:dyDescent="0.2">
      <c r="A108" s="55" t="s">
        <v>31</v>
      </c>
      <c r="B108" s="111"/>
      <c r="C108" s="111"/>
      <c r="D108" s="22">
        <f t="shared" si="15"/>
        <v>0</v>
      </c>
      <c r="E108" s="112"/>
      <c r="F108" s="101" t="str">
        <f t="shared" si="16"/>
        <v/>
      </c>
      <c r="G108" s="70"/>
      <c r="H108" s="70"/>
      <c r="I108" s="70"/>
      <c r="J108"/>
      <c r="K108"/>
      <c r="L108" s="178"/>
      <c r="M108" s="369"/>
      <c r="N108" s="178"/>
      <c r="O108" s="179"/>
      <c r="P108" s="179"/>
      <c r="Q108" s="179"/>
    </row>
    <row r="109" spans="1:23" s="11" customFormat="1" ht="20.25" customHeight="1" x14ac:dyDescent="0.2">
      <c r="A109" s="55" t="s">
        <v>30</v>
      </c>
      <c r="B109" s="111"/>
      <c r="C109" s="111"/>
      <c r="D109" s="22">
        <f t="shared" si="15"/>
        <v>0</v>
      </c>
      <c r="E109" s="112"/>
      <c r="F109" s="101" t="str">
        <f t="shared" si="16"/>
        <v/>
      </c>
      <c r="G109" s="70"/>
      <c r="H109" s="70"/>
      <c r="I109" s="70"/>
      <c r="J109"/>
      <c r="K109"/>
      <c r="L109" s="178"/>
      <c r="M109" s="369"/>
      <c r="N109" s="178"/>
      <c r="O109" s="179"/>
      <c r="P109" s="179"/>
      <c r="Q109" s="179"/>
    </row>
    <row r="110" spans="1:23" s="11" customFormat="1" ht="20.25" customHeight="1" x14ac:dyDescent="0.2">
      <c r="A110" s="55" t="s">
        <v>29</v>
      </c>
      <c r="B110" s="111"/>
      <c r="C110" s="111"/>
      <c r="D110" s="22">
        <f t="shared" si="15"/>
        <v>0</v>
      </c>
      <c r="E110" s="112"/>
      <c r="F110" s="101" t="str">
        <f t="shared" si="16"/>
        <v/>
      </c>
      <c r="G110" s="70"/>
      <c r="H110" s="70"/>
      <c r="I110" s="70"/>
      <c r="J110"/>
      <c r="K110"/>
      <c r="L110" s="178"/>
      <c r="M110" s="369"/>
      <c r="N110" s="178"/>
      <c r="O110" s="179"/>
      <c r="P110" s="179"/>
      <c r="Q110" s="179"/>
    </row>
    <row r="111" spans="1:23" s="11" customFormat="1" ht="20.25" customHeight="1" x14ac:dyDescent="0.2">
      <c r="A111" s="55" t="s">
        <v>28</v>
      </c>
      <c r="B111" s="111"/>
      <c r="C111" s="111"/>
      <c r="D111" s="22">
        <f t="shared" si="15"/>
        <v>0</v>
      </c>
      <c r="E111" s="112"/>
      <c r="F111" s="101" t="str">
        <f t="shared" si="16"/>
        <v/>
      </c>
      <c r="G111" s="70"/>
      <c r="H111" s="70"/>
      <c r="I111" s="70"/>
      <c r="J111"/>
      <c r="K111"/>
      <c r="L111" s="178"/>
      <c r="M111" s="369"/>
      <c r="N111" s="178"/>
      <c r="O111" s="179"/>
      <c r="P111" s="179"/>
      <c r="Q111" s="179"/>
    </row>
    <row r="112" spans="1:23" s="11" customFormat="1" ht="20.25" customHeight="1" x14ac:dyDescent="0.2">
      <c r="A112" s="55" t="s">
        <v>27</v>
      </c>
      <c r="B112" s="111"/>
      <c r="C112" s="111"/>
      <c r="D112" s="22">
        <f t="shared" si="15"/>
        <v>0</v>
      </c>
      <c r="E112" s="112"/>
      <c r="F112" s="101" t="str">
        <f t="shared" si="16"/>
        <v/>
      </c>
      <c r="G112" s="70"/>
      <c r="H112" s="70"/>
      <c r="I112" s="70"/>
      <c r="J112"/>
      <c r="K112"/>
      <c r="L112" s="178"/>
      <c r="M112" s="369"/>
      <c r="N112" s="178"/>
      <c r="O112" s="179"/>
      <c r="P112" s="179"/>
      <c r="Q112" s="179"/>
    </row>
    <row r="113" spans="1:23" s="11" customFormat="1" ht="20.25" customHeight="1" x14ac:dyDescent="0.2">
      <c r="A113" s="55" t="s">
        <v>26</v>
      </c>
      <c r="B113" s="111"/>
      <c r="C113" s="111"/>
      <c r="D113" s="22">
        <f t="shared" si="15"/>
        <v>0</v>
      </c>
      <c r="E113" s="112"/>
      <c r="F113" s="101" t="str">
        <f t="shared" si="16"/>
        <v/>
      </c>
      <c r="G113" s="70"/>
      <c r="H113" s="70"/>
      <c r="I113" s="70"/>
      <c r="J113"/>
      <c r="K113"/>
      <c r="L113" s="178"/>
      <c r="M113" s="369"/>
      <c r="N113" s="178"/>
      <c r="O113" s="179"/>
      <c r="P113" s="179"/>
      <c r="Q113" s="179"/>
    </row>
    <row r="114" spans="1:23" s="11" customFormat="1" ht="20.25" customHeight="1" x14ac:dyDescent="0.2">
      <c r="A114" s="55" t="s">
        <v>25</v>
      </c>
      <c r="B114" s="111"/>
      <c r="C114" s="111"/>
      <c r="D114" s="22">
        <f t="shared" si="15"/>
        <v>0</v>
      </c>
      <c r="E114" s="112"/>
      <c r="F114" s="101" t="str">
        <f t="shared" si="16"/>
        <v/>
      </c>
      <c r="G114" s="70"/>
      <c r="H114" s="70"/>
      <c r="I114" s="70"/>
      <c r="J114"/>
      <c r="K114"/>
      <c r="L114" s="178"/>
      <c r="M114" s="369"/>
      <c r="N114" s="178"/>
      <c r="O114" s="179"/>
      <c r="P114" s="179"/>
      <c r="Q114" s="179"/>
    </row>
    <row r="115" spans="1:23" s="11" customFormat="1" ht="20.25" customHeight="1" x14ac:dyDescent="0.2">
      <c r="A115" s="55" t="s">
        <v>24</v>
      </c>
      <c r="B115" s="111"/>
      <c r="C115" s="111"/>
      <c r="D115" s="22">
        <f t="shared" si="15"/>
        <v>0</v>
      </c>
      <c r="E115" s="112"/>
      <c r="F115" s="101" t="str">
        <f t="shared" si="16"/>
        <v/>
      </c>
      <c r="G115" s="70"/>
      <c r="H115" s="70"/>
      <c r="I115" s="70"/>
      <c r="J115"/>
      <c r="K115"/>
      <c r="L115" s="178"/>
      <c r="M115" s="369"/>
      <c r="N115" s="178"/>
      <c r="O115" s="179"/>
      <c r="P115" s="179"/>
      <c r="Q115" s="179"/>
    </row>
    <row r="116" spans="1:23" s="11" customFormat="1" ht="20.25" customHeight="1" x14ac:dyDescent="0.2">
      <c r="A116" s="55" t="s">
        <v>23</v>
      </c>
      <c r="B116" s="111"/>
      <c r="C116" s="111"/>
      <c r="D116" s="22">
        <f t="shared" si="15"/>
        <v>0</v>
      </c>
      <c r="E116" s="112"/>
      <c r="F116" s="101" t="str">
        <f t="shared" si="16"/>
        <v/>
      </c>
      <c r="G116" s="70"/>
      <c r="H116" s="70"/>
      <c r="I116" s="70"/>
      <c r="J116"/>
      <c r="K116"/>
      <c r="L116" s="178"/>
      <c r="M116" s="369"/>
      <c r="N116" s="178"/>
      <c r="O116" s="179"/>
      <c r="P116" s="179"/>
      <c r="Q116" s="179"/>
    </row>
    <row r="117" spans="1:23" s="11" customFormat="1" ht="20.25" customHeight="1" x14ac:dyDescent="0.2">
      <c r="A117" s="55" t="s">
        <v>22</v>
      </c>
      <c r="B117" s="111"/>
      <c r="C117" s="111"/>
      <c r="D117" s="22">
        <f t="shared" si="15"/>
        <v>0</v>
      </c>
      <c r="E117" s="112"/>
      <c r="F117" s="102" t="str">
        <f t="shared" si="16"/>
        <v/>
      </c>
      <c r="G117" s="71"/>
      <c r="H117" s="71"/>
      <c r="I117" s="71"/>
      <c r="J117"/>
      <c r="K117"/>
      <c r="L117" s="178"/>
      <c r="M117" s="369"/>
      <c r="N117" s="178"/>
      <c r="O117" s="179"/>
      <c r="P117" s="179"/>
      <c r="Q117" s="179"/>
    </row>
    <row r="118" spans="1:23" s="11" customFormat="1" ht="20.25" customHeight="1" x14ac:dyDescent="0.2">
      <c r="A118" s="24" t="s">
        <v>56</v>
      </c>
      <c r="B118" s="25">
        <f>SUM(B106:B117)</f>
        <v>0</v>
      </c>
      <c r="C118" s="25">
        <f t="shared" ref="C118:D118" si="17">SUM(C106:C117)</f>
        <v>0</v>
      </c>
      <c r="D118" s="25">
        <f t="shared" si="17"/>
        <v>0</v>
      </c>
      <c r="E118" s="49">
        <f>SUM(E106:E117)</f>
        <v>0</v>
      </c>
      <c r="F118" s="49">
        <f t="shared" ref="F118" si="18">SUM(F106:F117)</f>
        <v>0</v>
      </c>
      <c r="G118" s="23" t="e">
        <f>IF(I118*E118&gt;D118,D118,I118*E118)</f>
        <v>#VALUE!</v>
      </c>
      <c r="H118" s="25" t="e">
        <f>D118-G118</f>
        <v>#VALUE!</v>
      </c>
      <c r="I118" s="25" t="str">
        <f>IF(D118&gt;0,IF(D118&gt;COUNT(B106:B117)/12*100000*B102,COUNT(B106:B117)/12*100000*B102/F118,D118/F118),"")</f>
        <v/>
      </c>
      <c r="J118" s="67"/>
      <c r="K118" s="303"/>
      <c r="L118" s="21"/>
      <c r="M118" s="21"/>
      <c r="N118" s="21"/>
      <c r="O118" s="180">
        <f>SUM(O106:O117)</f>
        <v>0</v>
      </c>
      <c r="P118" s="180">
        <f>SUM(P106:P117)</f>
        <v>0</v>
      </c>
      <c r="Q118" s="10"/>
      <c r="S118" s="65"/>
    </row>
    <row r="120" spans="1:23" ht="16.5" customHeight="1" x14ac:dyDescent="0.2">
      <c r="A120" s="57" t="s">
        <v>118</v>
      </c>
      <c r="B120" s="58"/>
      <c r="C120" s="58"/>
      <c r="D120" s="58"/>
      <c r="E120" s="58"/>
      <c r="F120" s="58"/>
      <c r="G120" s="58"/>
      <c r="H120" s="58"/>
      <c r="I120" s="58"/>
      <c r="J120" s="58"/>
      <c r="K120" s="58"/>
    </row>
    <row r="121" spans="1:23" x14ac:dyDescent="0.2">
      <c r="A121" s="75" t="s">
        <v>19</v>
      </c>
      <c r="B121" s="78">
        <f>B101</f>
        <v>0</v>
      </c>
      <c r="C121" s="75" t="str">
        <f>B$3</f>
        <v>Nom du bénéficiaire</v>
      </c>
      <c r="D121" s="75" t="str">
        <f>"DDP"&amp;B$6&amp;"_PERSO_"&amp;B100</f>
        <v>DDP1_PERSO_</v>
      </c>
      <c r="E121" s="76">
        <f>I$101</f>
        <v>0</v>
      </c>
      <c r="F121" s="77">
        <f>T101</f>
        <v>30</v>
      </c>
      <c r="G121" s="76">
        <f>I$101</f>
        <v>0</v>
      </c>
      <c r="H121" s="78" t="s">
        <v>98</v>
      </c>
      <c r="I121" s="312" t="s">
        <v>260</v>
      </c>
      <c r="J121" s="79">
        <f>D118</f>
        <v>0</v>
      </c>
      <c r="K121" s="79" t="e">
        <f>H118</f>
        <v>#VALUE!</v>
      </c>
      <c r="L121" s="54"/>
      <c r="M121" s="1"/>
      <c r="N121" s="1"/>
      <c r="O121" s="51"/>
      <c r="P121" s="51"/>
      <c r="Q121" s="51"/>
      <c r="R121" s="1"/>
      <c r="S121" s="69"/>
      <c r="T121" s="69" t="e">
        <f>G118</f>
        <v>#VALUE!</v>
      </c>
      <c r="U121" s="1"/>
      <c r="V121" s="1"/>
      <c r="W121" s="1"/>
    </row>
    <row r="123" spans="1:23" s="11" customFormat="1" ht="40.5" customHeight="1" x14ac:dyDescent="0.2">
      <c r="A123" s="44" t="s">
        <v>83</v>
      </c>
      <c r="B123" s="353"/>
      <c r="C123" s="354"/>
      <c r="D123" s="355"/>
      <c r="E123" s="359" t="s">
        <v>84</v>
      </c>
      <c r="F123" s="360"/>
      <c r="G123" s="353"/>
      <c r="H123" s="354"/>
      <c r="I123" s="355"/>
      <c r="J123" s="53"/>
      <c r="K123" s="53"/>
      <c r="L123"/>
      <c r="M123"/>
      <c r="N123"/>
      <c r="O123"/>
      <c r="P123"/>
      <c r="Q123"/>
    </row>
    <row r="124" spans="1:23" s="11" customFormat="1" ht="40.5" customHeight="1" x14ac:dyDescent="0.2">
      <c r="A124" s="44" t="s">
        <v>101</v>
      </c>
      <c r="B124" s="106"/>
      <c r="C124" s="107"/>
      <c r="D124" s="108"/>
      <c r="E124" s="59" t="s">
        <v>85</v>
      </c>
      <c r="F124" s="50" t="s">
        <v>99</v>
      </c>
      <c r="G124" s="109"/>
      <c r="H124" s="60" t="s">
        <v>100</v>
      </c>
      <c r="I124" s="110"/>
      <c r="J124" s="66"/>
      <c r="K124" s="66"/>
      <c r="L124"/>
      <c r="M124"/>
      <c r="N124"/>
      <c r="O124"/>
      <c r="P124"/>
      <c r="Q124"/>
      <c r="S124" s="1">
        <f>MONTH(G124)</f>
        <v>1</v>
      </c>
      <c r="T124" s="51">
        <f>IF(S124=2,G124+27,IF(OR(S124=1,S124=3,S124=5,S124=7,S124=8,S124=10,S124=12),G124+30,G124+29))</f>
        <v>30</v>
      </c>
    </row>
    <row r="125" spans="1:23" s="11" customFormat="1" ht="40.5" customHeight="1" x14ac:dyDescent="0.2">
      <c r="A125" s="44" t="s">
        <v>93</v>
      </c>
      <c r="B125" s="373"/>
      <c r="C125" s="354"/>
      <c r="D125" s="355"/>
      <c r="E125" s="359" t="s">
        <v>94</v>
      </c>
      <c r="F125" s="360"/>
      <c r="G125" s="353"/>
      <c r="H125" s="354"/>
      <c r="I125" s="355"/>
      <c r="J125" s="53"/>
      <c r="K125" s="53"/>
      <c r="L125"/>
      <c r="M125"/>
      <c r="N125"/>
      <c r="O125"/>
      <c r="P125"/>
      <c r="Q125"/>
    </row>
    <row r="126" spans="1:23" s="11" customFormat="1" ht="20.25" customHeight="1" x14ac:dyDescent="0.2">
      <c r="A126" s="26"/>
      <c r="B126" s="26"/>
      <c r="C126" s="26"/>
      <c r="D126" s="27"/>
      <c r="E126" s="19"/>
      <c r="F126" s="19"/>
      <c r="G126" s="19"/>
      <c r="H126" s="19"/>
      <c r="I126" s="19"/>
      <c r="J126" s="19"/>
      <c r="K126" s="19"/>
      <c r="L126"/>
      <c r="M126"/>
      <c r="N126"/>
      <c r="O126"/>
      <c r="P126"/>
      <c r="Q126"/>
    </row>
    <row r="127" spans="1:23" s="11" customFormat="1" ht="39.75" customHeight="1" x14ac:dyDescent="0.2">
      <c r="A127" s="12"/>
      <c r="B127" s="361" t="s">
        <v>58</v>
      </c>
      <c r="C127" s="362"/>
      <c r="D127" s="363"/>
      <c r="E127" s="361" t="s">
        <v>59</v>
      </c>
      <c r="F127" s="363"/>
      <c r="G127" s="361" t="s">
        <v>64</v>
      </c>
      <c r="H127" s="362"/>
      <c r="I127" s="362"/>
      <c r="J127"/>
      <c r="K127"/>
      <c r="L127" s="368" t="s">
        <v>92</v>
      </c>
      <c r="M127" s="368"/>
      <c r="N127" s="368"/>
      <c r="O127" s="368"/>
      <c r="P127" s="368"/>
      <c r="Q127" s="368"/>
    </row>
    <row r="128" spans="1:23" s="20" customFormat="1" ht="38.25" x14ac:dyDescent="0.2">
      <c r="A128" s="28" t="s">
        <v>115</v>
      </c>
      <c r="B128" s="28" t="s">
        <v>114</v>
      </c>
      <c r="C128" s="28" t="s">
        <v>116</v>
      </c>
      <c r="D128" s="28" t="s">
        <v>161</v>
      </c>
      <c r="E128" s="28" t="s">
        <v>112</v>
      </c>
      <c r="F128" s="68" t="s">
        <v>113</v>
      </c>
      <c r="G128" s="68" t="s">
        <v>55</v>
      </c>
      <c r="H128" s="68" t="s">
        <v>97</v>
      </c>
      <c r="I128" s="68" t="s">
        <v>108</v>
      </c>
      <c r="J128"/>
      <c r="K128"/>
      <c r="L128" s="313" t="s">
        <v>60</v>
      </c>
      <c r="M128" s="313" t="s">
        <v>61</v>
      </c>
      <c r="N128" s="313" t="s">
        <v>62</v>
      </c>
      <c r="O128" s="313" t="s">
        <v>38</v>
      </c>
      <c r="P128" s="313" t="s">
        <v>57</v>
      </c>
      <c r="Q128" s="313" t="s">
        <v>14</v>
      </c>
    </row>
    <row r="129" spans="1:24" s="11" customFormat="1" ht="21" customHeight="1" x14ac:dyDescent="0.2">
      <c r="A129" s="55" t="s">
        <v>33</v>
      </c>
      <c r="B129" s="111"/>
      <c r="C129" s="111"/>
      <c r="D129" s="22">
        <f>B129+C129</f>
        <v>0</v>
      </c>
      <c r="E129" s="112"/>
      <c r="F129" s="100" t="str">
        <f>IF($G$125="","",IF(D129=0,"",$G$125/12*$B$125))</f>
        <v/>
      </c>
      <c r="G129" s="70"/>
      <c r="H129" s="70"/>
      <c r="I129" s="70"/>
      <c r="J129"/>
      <c r="K129"/>
      <c r="L129" s="178"/>
      <c r="M129" s="369"/>
      <c r="N129" s="178"/>
      <c r="O129" s="179"/>
      <c r="P129" s="179"/>
      <c r="Q129" s="179"/>
    </row>
    <row r="130" spans="1:24" s="11" customFormat="1" ht="21" customHeight="1" x14ac:dyDescent="0.2">
      <c r="A130" s="55" t="s">
        <v>32</v>
      </c>
      <c r="B130" s="111"/>
      <c r="C130" s="111"/>
      <c r="D130" s="22">
        <f t="shared" ref="D130:D140" si="19">B130+C130</f>
        <v>0</v>
      </c>
      <c r="E130" s="112"/>
      <c r="F130" s="101" t="str">
        <f t="shared" ref="F130:F140" si="20">IF($G$125="","",IF(D130=0,"",$G$125/12*$B$125))</f>
        <v/>
      </c>
      <c r="G130" s="70"/>
      <c r="H130" s="70"/>
      <c r="I130" s="70"/>
      <c r="J130"/>
      <c r="K130"/>
      <c r="L130" s="178"/>
      <c r="M130" s="369"/>
      <c r="N130" s="178"/>
      <c r="O130" s="179"/>
      <c r="P130" s="179"/>
      <c r="Q130" s="179"/>
    </row>
    <row r="131" spans="1:24" s="11" customFormat="1" ht="21" customHeight="1" x14ac:dyDescent="0.2">
      <c r="A131" s="55" t="s">
        <v>31</v>
      </c>
      <c r="B131" s="111"/>
      <c r="C131" s="111"/>
      <c r="D131" s="22">
        <f t="shared" si="19"/>
        <v>0</v>
      </c>
      <c r="E131" s="112"/>
      <c r="F131" s="101" t="str">
        <f t="shared" si="20"/>
        <v/>
      </c>
      <c r="G131" s="70"/>
      <c r="H131" s="70"/>
      <c r="I131" s="70"/>
      <c r="J131"/>
      <c r="K131"/>
      <c r="L131" s="178"/>
      <c r="M131" s="369"/>
      <c r="N131" s="178"/>
      <c r="O131" s="179"/>
      <c r="P131" s="179"/>
      <c r="Q131" s="179"/>
    </row>
    <row r="132" spans="1:24" s="11" customFormat="1" ht="21" customHeight="1" x14ac:dyDescent="0.2">
      <c r="A132" s="55" t="s">
        <v>30</v>
      </c>
      <c r="B132" s="111"/>
      <c r="C132" s="111"/>
      <c r="D132" s="22">
        <f t="shared" si="19"/>
        <v>0</v>
      </c>
      <c r="E132" s="112"/>
      <c r="F132" s="101" t="str">
        <f t="shared" si="20"/>
        <v/>
      </c>
      <c r="G132" s="70"/>
      <c r="H132" s="70"/>
      <c r="I132" s="70"/>
      <c r="J132"/>
      <c r="K132"/>
      <c r="L132" s="178"/>
      <c r="M132" s="369"/>
      <c r="N132" s="178"/>
      <c r="O132" s="179"/>
      <c r="P132" s="179"/>
      <c r="Q132" s="179"/>
    </row>
    <row r="133" spans="1:24" s="11" customFormat="1" ht="21" customHeight="1" x14ac:dyDescent="0.2">
      <c r="A133" s="55" t="s">
        <v>29</v>
      </c>
      <c r="B133" s="111"/>
      <c r="C133" s="111"/>
      <c r="D133" s="22">
        <f t="shared" si="19"/>
        <v>0</v>
      </c>
      <c r="E133" s="112"/>
      <c r="F133" s="101" t="str">
        <f t="shared" si="20"/>
        <v/>
      </c>
      <c r="G133" s="70"/>
      <c r="H133" s="70"/>
      <c r="I133" s="70"/>
      <c r="J133"/>
      <c r="K133"/>
      <c r="L133" s="178"/>
      <c r="M133" s="369"/>
      <c r="N133" s="178"/>
      <c r="O133" s="179"/>
      <c r="P133" s="179"/>
      <c r="Q133" s="179"/>
    </row>
    <row r="134" spans="1:24" s="11" customFormat="1" ht="21" customHeight="1" x14ac:dyDescent="0.2">
      <c r="A134" s="55" t="s">
        <v>28</v>
      </c>
      <c r="B134" s="111"/>
      <c r="C134" s="111"/>
      <c r="D134" s="22">
        <f t="shared" si="19"/>
        <v>0</v>
      </c>
      <c r="E134" s="112"/>
      <c r="F134" s="101" t="str">
        <f t="shared" si="20"/>
        <v/>
      </c>
      <c r="G134" s="70"/>
      <c r="H134" s="70"/>
      <c r="I134" s="70"/>
      <c r="J134"/>
      <c r="K134"/>
      <c r="L134" s="178"/>
      <c r="M134" s="369"/>
      <c r="N134" s="178"/>
      <c r="O134" s="179"/>
      <c r="P134" s="179"/>
      <c r="Q134" s="179"/>
    </row>
    <row r="135" spans="1:24" s="11" customFormat="1" ht="21" customHeight="1" x14ac:dyDescent="0.2">
      <c r="A135" s="55" t="s">
        <v>27</v>
      </c>
      <c r="B135" s="111"/>
      <c r="C135" s="111"/>
      <c r="D135" s="22">
        <f t="shared" si="19"/>
        <v>0</v>
      </c>
      <c r="E135" s="112"/>
      <c r="F135" s="101" t="str">
        <f t="shared" si="20"/>
        <v/>
      </c>
      <c r="G135" s="70"/>
      <c r="H135" s="70"/>
      <c r="I135" s="70"/>
      <c r="J135"/>
      <c r="K135"/>
      <c r="L135" s="178"/>
      <c r="M135" s="369"/>
      <c r="N135" s="178"/>
      <c r="O135" s="179"/>
      <c r="P135" s="179"/>
      <c r="Q135" s="179"/>
    </row>
    <row r="136" spans="1:24" s="11" customFormat="1" ht="21" customHeight="1" x14ac:dyDescent="0.2">
      <c r="A136" s="55" t="s">
        <v>26</v>
      </c>
      <c r="B136" s="111"/>
      <c r="C136" s="111"/>
      <c r="D136" s="22">
        <f t="shared" si="19"/>
        <v>0</v>
      </c>
      <c r="E136" s="112"/>
      <c r="F136" s="101" t="str">
        <f t="shared" si="20"/>
        <v/>
      </c>
      <c r="G136" s="70"/>
      <c r="H136" s="70"/>
      <c r="I136" s="70"/>
      <c r="J136"/>
      <c r="K136"/>
      <c r="L136" s="178"/>
      <c r="M136" s="369"/>
      <c r="N136" s="178"/>
      <c r="O136" s="179"/>
      <c r="P136" s="179"/>
      <c r="Q136" s="179"/>
    </row>
    <row r="137" spans="1:24" s="11" customFormat="1" ht="21" customHeight="1" x14ac:dyDescent="0.2">
      <c r="A137" s="55" t="s">
        <v>25</v>
      </c>
      <c r="B137" s="111"/>
      <c r="C137" s="111"/>
      <c r="D137" s="22">
        <f t="shared" si="19"/>
        <v>0</v>
      </c>
      <c r="E137" s="112"/>
      <c r="F137" s="101" t="str">
        <f t="shared" si="20"/>
        <v/>
      </c>
      <c r="G137" s="70"/>
      <c r="H137" s="70"/>
      <c r="I137" s="70"/>
      <c r="J137"/>
      <c r="K137"/>
      <c r="L137" s="178"/>
      <c r="M137" s="369"/>
      <c r="N137" s="178"/>
      <c r="O137" s="179"/>
      <c r="P137" s="179"/>
      <c r="Q137" s="179"/>
    </row>
    <row r="138" spans="1:24" ht="21" customHeight="1" x14ac:dyDescent="0.2">
      <c r="A138" s="55" t="s">
        <v>24</v>
      </c>
      <c r="B138" s="111"/>
      <c r="C138" s="111"/>
      <c r="D138" s="22">
        <f t="shared" si="19"/>
        <v>0</v>
      </c>
      <c r="E138" s="112"/>
      <c r="F138" s="101" t="str">
        <f t="shared" si="20"/>
        <v/>
      </c>
      <c r="G138" s="70"/>
      <c r="H138" s="70"/>
      <c r="I138" s="70"/>
      <c r="L138" s="178"/>
      <c r="M138" s="369"/>
      <c r="N138" s="178"/>
      <c r="O138" s="179"/>
      <c r="P138" s="179"/>
      <c r="Q138" s="179"/>
    </row>
    <row r="139" spans="1:24" ht="21" customHeight="1" x14ac:dyDescent="0.2">
      <c r="A139" s="55" t="s">
        <v>23</v>
      </c>
      <c r="B139" s="111"/>
      <c r="C139" s="111"/>
      <c r="D139" s="22">
        <f t="shared" si="19"/>
        <v>0</v>
      </c>
      <c r="E139" s="112"/>
      <c r="F139" s="101" t="str">
        <f t="shared" si="20"/>
        <v/>
      </c>
      <c r="G139" s="70"/>
      <c r="H139" s="70"/>
      <c r="I139" s="70"/>
      <c r="L139" s="178"/>
      <c r="M139" s="369"/>
      <c r="N139" s="178"/>
      <c r="O139" s="179"/>
      <c r="P139" s="179"/>
      <c r="Q139" s="179"/>
    </row>
    <row r="140" spans="1:24" ht="21" customHeight="1" x14ac:dyDescent="0.2">
      <c r="A140" s="55" t="s">
        <v>22</v>
      </c>
      <c r="B140" s="111"/>
      <c r="C140" s="111"/>
      <c r="D140" s="22">
        <f t="shared" si="19"/>
        <v>0</v>
      </c>
      <c r="E140" s="112"/>
      <c r="F140" s="102" t="str">
        <f t="shared" si="20"/>
        <v/>
      </c>
      <c r="G140" s="71"/>
      <c r="H140" s="71"/>
      <c r="I140" s="71"/>
      <c r="L140" s="178"/>
      <c r="M140" s="369"/>
      <c r="N140" s="178"/>
      <c r="O140" s="179"/>
      <c r="P140" s="179"/>
      <c r="Q140" s="179"/>
      <c r="R140" s="51"/>
      <c r="S140" s="1"/>
      <c r="T140" s="1"/>
      <c r="U140" s="1"/>
      <c r="V140" s="1"/>
      <c r="W140" s="1"/>
      <c r="X140" s="1"/>
    </row>
    <row r="141" spans="1:24" s="11" customFormat="1" ht="20.25" customHeight="1" x14ac:dyDescent="0.2">
      <c r="A141" s="24" t="s">
        <v>56</v>
      </c>
      <c r="B141" s="25">
        <f>SUM(B129:B140)</f>
        <v>0</v>
      </c>
      <c r="C141" s="25">
        <f t="shared" ref="C141:D141" si="21">SUM(C129:C140)</f>
        <v>0</v>
      </c>
      <c r="D141" s="25">
        <f t="shared" si="21"/>
        <v>0</v>
      </c>
      <c r="E141" s="49">
        <f>SUM(E129:E140)</f>
        <v>0</v>
      </c>
      <c r="F141" s="49">
        <f t="shared" ref="F141" si="22">SUM(F129:F140)</f>
        <v>0</v>
      </c>
      <c r="G141" s="23" t="e">
        <f>IF(I141*E141&gt;D141,D141,I141*E141)</f>
        <v>#VALUE!</v>
      </c>
      <c r="H141" s="25" t="e">
        <f>D141-G141</f>
        <v>#VALUE!</v>
      </c>
      <c r="I141" s="25" t="str">
        <f>IF(D141&gt;0,IF(D141&gt;COUNT(B129:B140)/12*100000*B125,COUNT(B129:B140)/12*100000*B125/F141,D141/F141),"")</f>
        <v/>
      </c>
      <c r="J141" s="67"/>
      <c r="K141" s="303"/>
      <c r="L141" s="21"/>
      <c r="M141" s="21"/>
      <c r="N141" s="21"/>
      <c r="O141" s="180">
        <f>SUM(O129:O140)</f>
        <v>0</v>
      </c>
      <c r="P141" s="180">
        <f>SUM(P129:P140)</f>
        <v>0</v>
      </c>
      <c r="Q141" s="10"/>
      <c r="S141" s="65"/>
    </row>
    <row r="143" spans="1:24" ht="16.5" customHeight="1" x14ac:dyDescent="0.2">
      <c r="A143" s="57" t="s">
        <v>118</v>
      </c>
      <c r="B143" s="58"/>
      <c r="C143" s="58"/>
      <c r="D143" s="58"/>
      <c r="E143" s="58"/>
      <c r="F143" s="58"/>
      <c r="G143" s="58"/>
      <c r="H143" s="58"/>
      <c r="I143" s="58"/>
      <c r="J143" s="58"/>
      <c r="K143" s="58"/>
    </row>
    <row r="144" spans="1:24" x14ac:dyDescent="0.2">
      <c r="A144" s="75" t="s">
        <v>19</v>
      </c>
      <c r="B144" s="78">
        <f>B124</f>
        <v>0</v>
      </c>
      <c r="C144" s="75" t="str">
        <f>B$3</f>
        <v>Nom du bénéficiaire</v>
      </c>
      <c r="D144" s="75" t="str">
        <f>"DDP"&amp;B$6&amp;"_PERSO_"&amp;B123</f>
        <v>DDP1_PERSO_</v>
      </c>
      <c r="E144" s="76">
        <f>I$124</f>
        <v>0</v>
      </c>
      <c r="F144" s="77">
        <f>T124</f>
        <v>30</v>
      </c>
      <c r="G144" s="76">
        <f>I$124</f>
        <v>0</v>
      </c>
      <c r="H144" s="78" t="s">
        <v>98</v>
      </c>
      <c r="I144" s="312" t="s">
        <v>260</v>
      </c>
      <c r="J144" s="79">
        <f>D141</f>
        <v>0</v>
      </c>
      <c r="K144" s="79" t="e">
        <f>H141</f>
        <v>#VALUE!</v>
      </c>
      <c r="L144" s="54"/>
      <c r="M144" s="1"/>
      <c r="N144" s="1"/>
      <c r="O144" s="51"/>
      <c r="P144" s="51"/>
      <c r="Q144" s="51"/>
      <c r="R144" s="1"/>
      <c r="S144" s="69"/>
      <c r="T144" s="69" t="e">
        <f>G141</f>
        <v>#VALUE!</v>
      </c>
      <c r="U144" s="1"/>
      <c r="V144" s="1"/>
      <c r="W144" s="1"/>
    </row>
    <row r="145" spans="1:20" s="11" customFormat="1" ht="20.25" customHeight="1" x14ac:dyDescent="0.2">
      <c r="A145" s="26"/>
      <c r="B145" s="26"/>
      <c r="C145" s="26"/>
      <c r="D145" s="27"/>
      <c r="E145" s="19"/>
      <c r="F145" s="19"/>
      <c r="G145" s="19"/>
      <c r="H145" s="19"/>
      <c r="I145" s="19"/>
      <c r="J145" s="19"/>
      <c r="K145" s="19"/>
      <c r="L145" s="19"/>
      <c r="M145" s="19"/>
      <c r="N145" s="19"/>
      <c r="O145" s="19"/>
    </row>
    <row r="146" spans="1:20" s="11" customFormat="1" ht="40.5" customHeight="1" x14ac:dyDescent="0.2">
      <c r="A146" s="44" t="s">
        <v>83</v>
      </c>
      <c r="B146" s="353"/>
      <c r="C146" s="354"/>
      <c r="D146" s="355"/>
      <c r="E146" s="359" t="s">
        <v>84</v>
      </c>
      <c r="F146" s="360"/>
      <c r="G146" s="353"/>
      <c r="H146" s="354"/>
      <c r="I146" s="355"/>
      <c r="J146" s="53"/>
      <c r="K146" s="53"/>
      <c r="L146"/>
      <c r="M146"/>
      <c r="N146"/>
      <c r="O146"/>
      <c r="P146"/>
      <c r="Q146"/>
    </row>
    <row r="147" spans="1:20" s="11" customFormat="1" ht="40.5" customHeight="1" x14ac:dyDescent="0.2">
      <c r="A147" s="44" t="s">
        <v>101</v>
      </c>
      <c r="B147" s="106"/>
      <c r="C147" s="107"/>
      <c r="D147" s="108"/>
      <c r="E147" s="59" t="s">
        <v>85</v>
      </c>
      <c r="F147" s="50" t="s">
        <v>99</v>
      </c>
      <c r="G147" s="109"/>
      <c r="H147" s="60" t="s">
        <v>100</v>
      </c>
      <c r="I147" s="110"/>
      <c r="J147" s="66"/>
      <c r="K147" s="66"/>
      <c r="L147"/>
      <c r="M147"/>
      <c r="N147"/>
      <c r="O147"/>
      <c r="P147"/>
      <c r="Q147"/>
      <c r="S147" s="1">
        <f>MONTH(G147)</f>
        <v>1</v>
      </c>
      <c r="T147" s="51">
        <f>IF(S147=2,G147+27,IF(OR(S147=1,S147=3,S147=5,S147=7,S147=8,S147=10,S147=12),G147+30,G147+29))</f>
        <v>30</v>
      </c>
    </row>
    <row r="148" spans="1:20" s="11" customFormat="1" ht="40.5" customHeight="1" x14ac:dyDescent="0.2">
      <c r="A148" s="44" t="s">
        <v>93</v>
      </c>
      <c r="B148" s="373"/>
      <c r="C148" s="354"/>
      <c r="D148" s="355"/>
      <c r="E148" s="359" t="s">
        <v>94</v>
      </c>
      <c r="F148" s="360"/>
      <c r="G148" s="353"/>
      <c r="H148" s="354"/>
      <c r="I148" s="355"/>
      <c r="J148" s="53"/>
      <c r="K148" s="53"/>
      <c r="L148"/>
      <c r="M148"/>
      <c r="N148"/>
      <c r="O148"/>
      <c r="P148"/>
      <c r="Q148"/>
    </row>
    <row r="149" spans="1:20" s="11" customFormat="1" ht="20.25" customHeight="1" x14ac:dyDescent="0.2">
      <c r="A149" s="26"/>
      <c r="B149" s="26"/>
      <c r="C149" s="26"/>
      <c r="D149" s="27"/>
      <c r="E149" s="19"/>
      <c r="F149" s="19"/>
      <c r="G149" s="19"/>
      <c r="H149" s="19"/>
      <c r="I149" s="19"/>
      <c r="J149" s="19"/>
      <c r="K149" s="19"/>
      <c r="L149"/>
      <c r="M149"/>
      <c r="N149"/>
      <c r="O149"/>
      <c r="P149"/>
      <c r="Q149"/>
    </row>
    <row r="150" spans="1:20" s="11" customFormat="1" ht="39.75" customHeight="1" x14ac:dyDescent="0.2">
      <c r="A150" s="12"/>
      <c r="B150" s="361" t="s">
        <v>58</v>
      </c>
      <c r="C150" s="362"/>
      <c r="D150" s="363"/>
      <c r="E150" s="361" t="s">
        <v>59</v>
      </c>
      <c r="F150" s="363"/>
      <c r="G150" s="361" t="s">
        <v>64</v>
      </c>
      <c r="H150" s="362"/>
      <c r="I150" s="362"/>
      <c r="J150"/>
      <c r="K150"/>
      <c r="L150" s="368" t="s">
        <v>92</v>
      </c>
      <c r="M150" s="368"/>
      <c r="N150" s="368"/>
      <c r="O150" s="368"/>
      <c r="P150" s="368"/>
      <c r="Q150" s="368"/>
    </row>
    <row r="151" spans="1:20" s="20" customFormat="1" ht="38.25" x14ac:dyDescent="0.2">
      <c r="A151" s="28" t="s">
        <v>115</v>
      </c>
      <c r="B151" s="28" t="s">
        <v>114</v>
      </c>
      <c r="C151" s="28" t="s">
        <v>116</v>
      </c>
      <c r="D151" s="28" t="s">
        <v>161</v>
      </c>
      <c r="E151" s="28" t="s">
        <v>112</v>
      </c>
      <c r="F151" s="68" t="s">
        <v>113</v>
      </c>
      <c r="G151" s="68" t="s">
        <v>55</v>
      </c>
      <c r="H151" s="68" t="s">
        <v>97</v>
      </c>
      <c r="I151" s="68" t="s">
        <v>108</v>
      </c>
      <c r="J151"/>
      <c r="K151"/>
      <c r="L151" s="313" t="s">
        <v>60</v>
      </c>
      <c r="M151" s="313" t="s">
        <v>61</v>
      </c>
      <c r="N151" s="313" t="s">
        <v>62</v>
      </c>
      <c r="O151" s="313" t="s">
        <v>38</v>
      </c>
      <c r="P151" s="313" t="s">
        <v>57</v>
      </c>
      <c r="Q151" s="313" t="s">
        <v>14</v>
      </c>
    </row>
    <row r="152" spans="1:20" s="11" customFormat="1" ht="21" customHeight="1" x14ac:dyDescent="0.2">
      <c r="A152" s="55" t="s">
        <v>33</v>
      </c>
      <c r="B152" s="111"/>
      <c r="C152" s="111"/>
      <c r="D152" s="22">
        <f>B152+C152</f>
        <v>0</v>
      </c>
      <c r="E152" s="112"/>
      <c r="F152" s="100" t="str">
        <f>IF($G$148="","",IF(D152=0,"",$G$148/12*$B$148))</f>
        <v/>
      </c>
      <c r="G152" s="70"/>
      <c r="H152" s="70"/>
      <c r="I152" s="70"/>
      <c r="J152"/>
      <c r="K152"/>
      <c r="L152" s="178"/>
      <c r="M152" s="369"/>
      <c r="N152" s="178"/>
      <c r="O152" s="179"/>
      <c r="P152" s="179"/>
      <c r="Q152" s="179"/>
    </row>
    <row r="153" spans="1:20" s="11" customFormat="1" ht="21" customHeight="1" x14ac:dyDescent="0.2">
      <c r="A153" s="55" t="s">
        <v>32</v>
      </c>
      <c r="B153" s="111"/>
      <c r="C153" s="111"/>
      <c r="D153" s="22">
        <f t="shared" ref="D153:D163" si="23">B153+C153</f>
        <v>0</v>
      </c>
      <c r="E153" s="112"/>
      <c r="F153" s="101" t="str">
        <f t="shared" ref="F153:F163" si="24">IF($G$148="","",IF(D153=0,"",$G$148/12*$B$148))</f>
        <v/>
      </c>
      <c r="G153" s="70"/>
      <c r="H153" s="70"/>
      <c r="I153" s="70"/>
      <c r="J153"/>
      <c r="K153"/>
      <c r="L153" s="178"/>
      <c r="M153" s="369"/>
      <c r="N153" s="178"/>
      <c r="O153" s="179"/>
      <c r="P153" s="179"/>
      <c r="Q153" s="179"/>
    </row>
    <row r="154" spans="1:20" s="11" customFormat="1" ht="21" customHeight="1" x14ac:dyDescent="0.2">
      <c r="A154" s="55" t="s">
        <v>31</v>
      </c>
      <c r="B154" s="111"/>
      <c r="C154" s="111"/>
      <c r="D154" s="22">
        <f t="shared" si="23"/>
        <v>0</v>
      </c>
      <c r="E154" s="112"/>
      <c r="F154" s="101" t="str">
        <f t="shared" si="24"/>
        <v/>
      </c>
      <c r="G154" s="70"/>
      <c r="H154" s="70"/>
      <c r="I154" s="70"/>
      <c r="J154"/>
      <c r="K154"/>
      <c r="L154" s="178"/>
      <c r="M154" s="369"/>
      <c r="N154" s="178"/>
      <c r="O154" s="179"/>
      <c r="P154" s="179"/>
      <c r="Q154" s="179"/>
    </row>
    <row r="155" spans="1:20" s="11" customFormat="1" ht="21" customHeight="1" x14ac:dyDescent="0.2">
      <c r="A155" s="55" t="s">
        <v>30</v>
      </c>
      <c r="B155" s="111"/>
      <c r="C155" s="111"/>
      <c r="D155" s="22">
        <f t="shared" si="23"/>
        <v>0</v>
      </c>
      <c r="E155" s="112"/>
      <c r="F155" s="101" t="str">
        <f t="shared" si="24"/>
        <v/>
      </c>
      <c r="G155" s="70"/>
      <c r="H155" s="70"/>
      <c r="I155" s="70"/>
      <c r="J155"/>
      <c r="K155"/>
      <c r="L155" s="178"/>
      <c r="M155" s="369"/>
      <c r="N155" s="178"/>
      <c r="O155" s="179"/>
      <c r="P155" s="179"/>
      <c r="Q155" s="179"/>
    </row>
    <row r="156" spans="1:20" s="11" customFormat="1" ht="21" customHeight="1" x14ac:dyDescent="0.2">
      <c r="A156" s="55" t="s">
        <v>29</v>
      </c>
      <c r="B156" s="111"/>
      <c r="C156" s="111"/>
      <c r="D156" s="22">
        <f t="shared" si="23"/>
        <v>0</v>
      </c>
      <c r="E156" s="112"/>
      <c r="F156" s="101" t="str">
        <f t="shared" si="24"/>
        <v/>
      </c>
      <c r="G156" s="70"/>
      <c r="H156" s="70"/>
      <c r="I156" s="70"/>
      <c r="J156"/>
      <c r="K156"/>
      <c r="L156" s="178"/>
      <c r="M156" s="369"/>
      <c r="N156" s="178"/>
      <c r="O156" s="179"/>
      <c r="P156" s="179"/>
      <c r="Q156" s="179"/>
    </row>
    <row r="157" spans="1:20" s="11" customFormat="1" ht="21" customHeight="1" x14ac:dyDescent="0.2">
      <c r="A157" s="55" t="s">
        <v>28</v>
      </c>
      <c r="B157" s="111"/>
      <c r="C157" s="111"/>
      <c r="D157" s="22">
        <f t="shared" si="23"/>
        <v>0</v>
      </c>
      <c r="E157" s="112"/>
      <c r="F157" s="101" t="str">
        <f t="shared" si="24"/>
        <v/>
      </c>
      <c r="G157" s="70"/>
      <c r="H157" s="70"/>
      <c r="I157" s="70"/>
      <c r="J157"/>
      <c r="K157"/>
      <c r="L157" s="178"/>
      <c r="M157" s="369"/>
      <c r="N157" s="178"/>
      <c r="O157" s="179"/>
      <c r="P157" s="179"/>
      <c r="Q157" s="179"/>
    </row>
    <row r="158" spans="1:20" s="11" customFormat="1" ht="21" customHeight="1" x14ac:dyDescent="0.2">
      <c r="A158" s="55" t="s">
        <v>27</v>
      </c>
      <c r="B158" s="111"/>
      <c r="C158" s="111"/>
      <c r="D158" s="22">
        <f t="shared" si="23"/>
        <v>0</v>
      </c>
      <c r="E158" s="112"/>
      <c r="F158" s="101" t="str">
        <f t="shared" si="24"/>
        <v/>
      </c>
      <c r="G158" s="70"/>
      <c r="H158" s="70"/>
      <c r="I158" s="70"/>
      <c r="J158"/>
      <c r="K158"/>
      <c r="L158" s="178"/>
      <c r="M158" s="369"/>
      <c r="N158" s="178"/>
      <c r="O158" s="179"/>
      <c r="P158" s="179"/>
      <c r="Q158" s="179"/>
    </row>
    <row r="159" spans="1:20" s="11" customFormat="1" ht="21" customHeight="1" x14ac:dyDescent="0.2">
      <c r="A159" s="55" t="s">
        <v>26</v>
      </c>
      <c r="B159" s="111"/>
      <c r="C159" s="111"/>
      <c r="D159" s="22">
        <f t="shared" si="23"/>
        <v>0</v>
      </c>
      <c r="E159" s="112"/>
      <c r="F159" s="101" t="str">
        <f t="shared" si="24"/>
        <v/>
      </c>
      <c r="G159" s="70"/>
      <c r="H159" s="70"/>
      <c r="I159" s="70"/>
      <c r="J159"/>
      <c r="K159"/>
      <c r="L159" s="178"/>
      <c r="M159" s="369"/>
      <c r="N159" s="178"/>
      <c r="O159" s="179"/>
      <c r="P159" s="179"/>
      <c r="Q159" s="179"/>
    </row>
    <row r="160" spans="1:20" s="11" customFormat="1" ht="21" customHeight="1" x14ac:dyDescent="0.2">
      <c r="A160" s="55" t="s">
        <v>25</v>
      </c>
      <c r="B160" s="111"/>
      <c r="C160" s="111"/>
      <c r="D160" s="22">
        <f t="shared" si="23"/>
        <v>0</v>
      </c>
      <c r="E160" s="112"/>
      <c r="F160" s="101" t="str">
        <f t="shared" si="24"/>
        <v/>
      </c>
      <c r="G160" s="70"/>
      <c r="H160" s="70"/>
      <c r="I160" s="70"/>
      <c r="J160"/>
      <c r="K160"/>
      <c r="L160" s="178"/>
      <c r="M160" s="369"/>
      <c r="N160" s="178"/>
      <c r="O160" s="179"/>
      <c r="P160" s="179"/>
      <c r="Q160" s="179"/>
    </row>
    <row r="161" spans="1:24" ht="21" customHeight="1" x14ac:dyDescent="0.2">
      <c r="A161" s="55" t="s">
        <v>24</v>
      </c>
      <c r="B161" s="111"/>
      <c r="C161" s="111"/>
      <c r="D161" s="22">
        <f t="shared" si="23"/>
        <v>0</v>
      </c>
      <c r="E161" s="112"/>
      <c r="F161" s="101" t="str">
        <f t="shared" si="24"/>
        <v/>
      </c>
      <c r="G161" s="70"/>
      <c r="H161" s="70"/>
      <c r="I161" s="70"/>
      <c r="L161" s="178"/>
      <c r="M161" s="369"/>
      <c r="N161" s="178"/>
      <c r="O161" s="179"/>
      <c r="P161" s="179"/>
      <c r="Q161" s="179"/>
    </row>
    <row r="162" spans="1:24" ht="21" customHeight="1" x14ac:dyDescent="0.2">
      <c r="A162" s="55" t="s">
        <v>23</v>
      </c>
      <c r="B162" s="111"/>
      <c r="C162" s="111"/>
      <c r="D162" s="22">
        <f t="shared" si="23"/>
        <v>0</v>
      </c>
      <c r="E162" s="112"/>
      <c r="F162" s="101" t="str">
        <f t="shared" si="24"/>
        <v/>
      </c>
      <c r="G162" s="70"/>
      <c r="H162" s="70"/>
      <c r="I162" s="70"/>
      <c r="L162" s="178"/>
      <c r="M162" s="369"/>
      <c r="N162" s="178"/>
      <c r="O162" s="179"/>
      <c r="P162" s="179"/>
      <c r="Q162" s="179"/>
    </row>
    <row r="163" spans="1:24" ht="21" customHeight="1" x14ac:dyDescent="0.2">
      <c r="A163" s="55" t="s">
        <v>22</v>
      </c>
      <c r="B163" s="111"/>
      <c r="C163" s="111"/>
      <c r="D163" s="22">
        <f t="shared" si="23"/>
        <v>0</v>
      </c>
      <c r="E163" s="112"/>
      <c r="F163" s="102" t="str">
        <f t="shared" si="24"/>
        <v/>
      </c>
      <c r="G163" s="71"/>
      <c r="H163" s="71"/>
      <c r="I163" s="71"/>
      <c r="L163" s="178"/>
      <c r="M163" s="369"/>
      <c r="N163" s="178"/>
      <c r="O163" s="179"/>
      <c r="P163" s="179"/>
      <c r="Q163" s="179"/>
      <c r="R163" s="51"/>
      <c r="S163" s="1"/>
      <c r="T163" s="1"/>
      <c r="U163" s="1"/>
      <c r="V163" s="1"/>
      <c r="W163" s="1"/>
      <c r="X163" s="1"/>
    </row>
    <row r="164" spans="1:24" s="11" customFormat="1" ht="20.25" customHeight="1" x14ac:dyDescent="0.2">
      <c r="A164" s="24" t="s">
        <v>56</v>
      </c>
      <c r="B164" s="25">
        <f>SUM(B152:B163)</f>
        <v>0</v>
      </c>
      <c r="C164" s="25">
        <f t="shared" ref="C164:D164" si="25">SUM(C152:C163)</f>
        <v>0</v>
      </c>
      <c r="D164" s="25">
        <f t="shared" si="25"/>
        <v>0</v>
      </c>
      <c r="E164" s="49">
        <f>SUM(E152:E163)</f>
        <v>0</v>
      </c>
      <c r="F164" s="49">
        <f t="shared" ref="F164" si="26">SUM(F152:F163)</f>
        <v>0</v>
      </c>
      <c r="G164" s="23" t="e">
        <f>IF(I164*E164&gt;D164,D164,I164*E164)</f>
        <v>#VALUE!</v>
      </c>
      <c r="H164" s="25" t="e">
        <f>D164-G164</f>
        <v>#VALUE!</v>
      </c>
      <c r="I164" s="25" t="str">
        <f>IF(D164&gt;0,IF(D164&gt;COUNT(B152:B163)/12*100000*B148,COUNT(B152:B163)/12*100000*B148/F164,D164/F164),"")</f>
        <v/>
      </c>
      <c r="J164" s="67"/>
      <c r="K164" s="303"/>
      <c r="L164" s="21"/>
      <c r="M164" s="21"/>
      <c r="N164" s="21"/>
      <c r="O164" s="180">
        <f>SUM(O152:O163)</f>
        <v>0</v>
      </c>
      <c r="P164" s="180">
        <f>SUM(P152:P163)</f>
        <v>0</v>
      </c>
      <c r="Q164" s="10"/>
      <c r="S164" s="65"/>
    </row>
    <row r="166" spans="1:24" ht="16.5" customHeight="1" x14ac:dyDescent="0.2">
      <c r="A166" s="57" t="s">
        <v>118</v>
      </c>
      <c r="B166" s="58"/>
      <c r="C166" s="58"/>
      <c r="D166" s="58"/>
      <c r="E166" s="58"/>
      <c r="F166" s="58"/>
      <c r="G166" s="58"/>
      <c r="H166" s="58"/>
      <c r="I166" s="58"/>
      <c r="J166" s="58"/>
      <c r="K166" s="58"/>
    </row>
    <row r="167" spans="1:24" x14ac:dyDescent="0.2">
      <c r="A167" s="75" t="s">
        <v>19</v>
      </c>
      <c r="B167" s="78">
        <f>B147</f>
        <v>0</v>
      </c>
      <c r="C167" s="75" t="str">
        <f>B$3</f>
        <v>Nom du bénéficiaire</v>
      </c>
      <c r="D167" s="75" t="str">
        <f>"DDP"&amp;B$6&amp;"_PERSO_"&amp;B146</f>
        <v>DDP1_PERSO_</v>
      </c>
      <c r="E167" s="76">
        <f>I$147</f>
        <v>0</v>
      </c>
      <c r="F167" s="77">
        <f>T147</f>
        <v>30</v>
      </c>
      <c r="G167" s="76">
        <f>I$147</f>
        <v>0</v>
      </c>
      <c r="H167" s="78" t="s">
        <v>98</v>
      </c>
      <c r="I167" s="312" t="s">
        <v>260</v>
      </c>
      <c r="J167" s="79">
        <f>D164</f>
        <v>0</v>
      </c>
      <c r="K167" s="79" t="e">
        <f>H164</f>
        <v>#VALUE!</v>
      </c>
      <c r="L167" s="54"/>
      <c r="M167" s="1"/>
      <c r="N167" s="1"/>
      <c r="O167" s="51"/>
      <c r="P167" s="51"/>
      <c r="Q167" s="51"/>
      <c r="R167" s="1"/>
      <c r="S167" s="69"/>
      <c r="T167" s="69" t="e">
        <f>G164</f>
        <v>#VALUE!</v>
      </c>
      <c r="U167" s="1"/>
      <c r="V167" s="1"/>
      <c r="W167" s="1"/>
    </row>
    <row r="168" spans="1:24" s="1" customFormat="1" x14ac:dyDescent="0.2">
      <c r="C168" s="2"/>
      <c r="D168" s="4"/>
      <c r="E168" s="4"/>
      <c r="H168" s="3"/>
      <c r="I168" s="3"/>
      <c r="M168"/>
      <c r="T168" s="3"/>
    </row>
    <row r="169" spans="1:24" s="11" customFormat="1" ht="40.5" customHeight="1" x14ac:dyDescent="0.2">
      <c r="A169" s="44" t="s">
        <v>83</v>
      </c>
      <c r="B169" s="353"/>
      <c r="C169" s="354"/>
      <c r="D169" s="355"/>
      <c r="E169" s="359" t="s">
        <v>84</v>
      </c>
      <c r="F169" s="360"/>
      <c r="G169" s="353"/>
      <c r="H169" s="354"/>
      <c r="I169" s="355"/>
      <c r="J169" s="53"/>
      <c r="K169" s="53"/>
      <c r="L169"/>
      <c r="M169"/>
      <c r="N169"/>
      <c r="O169"/>
      <c r="P169"/>
      <c r="Q169"/>
    </row>
    <row r="170" spans="1:24" s="11" customFormat="1" ht="40.5" customHeight="1" x14ac:dyDescent="0.2">
      <c r="A170" s="44" t="s">
        <v>101</v>
      </c>
      <c r="B170" s="106"/>
      <c r="C170" s="107"/>
      <c r="D170" s="108"/>
      <c r="E170" s="59" t="s">
        <v>85</v>
      </c>
      <c r="F170" s="50" t="s">
        <v>99</v>
      </c>
      <c r="G170" s="109"/>
      <c r="H170" s="60" t="s">
        <v>100</v>
      </c>
      <c r="I170" s="110"/>
      <c r="J170" s="66"/>
      <c r="K170" s="66"/>
      <c r="L170"/>
      <c r="M170"/>
      <c r="N170"/>
      <c r="O170"/>
      <c r="P170"/>
      <c r="Q170"/>
      <c r="S170" s="1">
        <f>MONTH(G170)</f>
        <v>1</v>
      </c>
      <c r="T170" s="51">
        <f>IF(S170=2,G170+27,IF(OR(S170=1,S170=3,S170=5,S170=7,S170=8,S170=10,S170=12),G170+30,G170+29))</f>
        <v>30</v>
      </c>
    </row>
    <row r="171" spans="1:24" s="11" customFormat="1" ht="40.5" customHeight="1" x14ac:dyDescent="0.2">
      <c r="A171" s="44" t="s">
        <v>93</v>
      </c>
      <c r="B171" s="373"/>
      <c r="C171" s="354"/>
      <c r="D171" s="355"/>
      <c r="E171" s="359" t="s">
        <v>94</v>
      </c>
      <c r="F171" s="360"/>
      <c r="G171" s="353"/>
      <c r="H171" s="354"/>
      <c r="I171" s="355"/>
      <c r="J171" s="53"/>
      <c r="K171" s="53"/>
      <c r="L171"/>
      <c r="M171"/>
      <c r="N171"/>
      <c r="O171"/>
      <c r="P171"/>
      <c r="Q171"/>
    </row>
    <row r="172" spans="1:24" s="11" customFormat="1" ht="20.25" customHeight="1" x14ac:dyDescent="0.2">
      <c r="A172" s="26"/>
      <c r="B172" s="26"/>
      <c r="C172" s="26"/>
      <c r="D172" s="27"/>
      <c r="E172" s="19"/>
      <c r="F172" s="19"/>
      <c r="G172" s="19"/>
      <c r="H172" s="19"/>
      <c r="I172" s="19"/>
      <c r="J172" s="19"/>
      <c r="K172" s="19"/>
      <c r="L172"/>
      <c r="M172"/>
      <c r="N172"/>
      <c r="O172"/>
      <c r="P172"/>
      <c r="Q172"/>
    </row>
    <row r="173" spans="1:24" s="11" customFormat="1" ht="39.75" customHeight="1" x14ac:dyDescent="0.2">
      <c r="A173" s="12"/>
      <c r="B173" s="361" t="s">
        <v>58</v>
      </c>
      <c r="C173" s="362"/>
      <c r="D173" s="363"/>
      <c r="E173" s="361" t="s">
        <v>59</v>
      </c>
      <c r="F173" s="363"/>
      <c r="G173" s="361" t="s">
        <v>64</v>
      </c>
      <c r="H173" s="362"/>
      <c r="I173" s="362"/>
      <c r="J173"/>
      <c r="K173"/>
      <c r="L173" s="368" t="s">
        <v>92</v>
      </c>
      <c r="M173" s="368"/>
      <c r="N173" s="368"/>
      <c r="O173" s="368"/>
      <c r="P173" s="368"/>
      <c r="Q173" s="368"/>
    </row>
    <row r="174" spans="1:24" s="20" customFormat="1" ht="38.25" x14ac:dyDescent="0.2">
      <c r="A174" s="28" t="s">
        <v>115</v>
      </c>
      <c r="B174" s="28" t="s">
        <v>114</v>
      </c>
      <c r="C174" s="28" t="s">
        <v>116</v>
      </c>
      <c r="D174" s="28" t="s">
        <v>161</v>
      </c>
      <c r="E174" s="28" t="s">
        <v>112</v>
      </c>
      <c r="F174" s="68" t="s">
        <v>113</v>
      </c>
      <c r="G174" s="68" t="s">
        <v>55</v>
      </c>
      <c r="H174" s="68" t="s">
        <v>97</v>
      </c>
      <c r="I174" s="68" t="s">
        <v>108</v>
      </c>
      <c r="J174"/>
      <c r="K174"/>
      <c r="L174" s="313" t="s">
        <v>60</v>
      </c>
      <c r="M174" s="313" t="s">
        <v>61</v>
      </c>
      <c r="N174" s="313" t="s">
        <v>62</v>
      </c>
      <c r="O174" s="313" t="s">
        <v>38</v>
      </c>
      <c r="P174" s="313" t="s">
        <v>57</v>
      </c>
      <c r="Q174" s="313" t="s">
        <v>14</v>
      </c>
    </row>
    <row r="175" spans="1:24" s="11" customFormat="1" ht="21" customHeight="1" x14ac:dyDescent="0.2">
      <c r="A175" s="55" t="s">
        <v>33</v>
      </c>
      <c r="B175" s="111"/>
      <c r="C175" s="111"/>
      <c r="D175" s="22">
        <f>B175+C175</f>
        <v>0</v>
      </c>
      <c r="E175" s="112"/>
      <c r="F175" s="100" t="str">
        <f>IF($G$171="","",IF(D175=0,"",$G$171/12*$B$171))</f>
        <v/>
      </c>
      <c r="G175" s="70"/>
      <c r="H175" s="70"/>
      <c r="I175" s="70"/>
      <c r="J175"/>
      <c r="K175"/>
      <c r="L175" s="178"/>
      <c r="M175" s="369"/>
      <c r="N175" s="178"/>
      <c r="O175" s="179"/>
      <c r="P175" s="179"/>
      <c r="Q175" s="179"/>
    </row>
    <row r="176" spans="1:24" s="11" customFormat="1" ht="21" customHeight="1" x14ac:dyDescent="0.2">
      <c r="A176" s="55" t="s">
        <v>32</v>
      </c>
      <c r="B176" s="111"/>
      <c r="C176" s="111"/>
      <c r="D176" s="22">
        <f t="shared" ref="D176:D186" si="27">B176+C176</f>
        <v>0</v>
      </c>
      <c r="E176" s="112"/>
      <c r="F176" s="101" t="str">
        <f t="shared" ref="F176:F186" si="28">IF($G$171="","",IF(D176=0,"",$G$171/12*$B$171))</f>
        <v/>
      </c>
      <c r="G176" s="70"/>
      <c r="H176" s="70"/>
      <c r="I176" s="70"/>
      <c r="J176"/>
      <c r="K176"/>
      <c r="L176" s="178"/>
      <c r="M176" s="369"/>
      <c r="N176" s="178"/>
      <c r="O176" s="179"/>
      <c r="P176" s="179"/>
      <c r="Q176" s="179"/>
    </row>
    <row r="177" spans="1:24" s="11" customFormat="1" ht="21" customHeight="1" x14ac:dyDescent="0.2">
      <c r="A177" s="55" t="s">
        <v>31</v>
      </c>
      <c r="B177" s="111"/>
      <c r="C177" s="111"/>
      <c r="D177" s="22">
        <f t="shared" si="27"/>
        <v>0</v>
      </c>
      <c r="E177" s="112"/>
      <c r="F177" s="101" t="str">
        <f t="shared" si="28"/>
        <v/>
      </c>
      <c r="G177" s="70"/>
      <c r="H177" s="70"/>
      <c r="I177" s="70"/>
      <c r="J177"/>
      <c r="K177"/>
      <c r="L177" s="178"/>
      <c r="M177" s="369"/>
      <c r="N177" s="178"/>
      <c r="O177" s="179"/>
      <c r="P177" s="179"/>
      <c r="Q177" s="179"/>
    </row>
    <row r="178" spans="1:24" s="11" customFormat="1" ht="21" customHeight="1" x14ac:dyDescent="0.2">
      <c r="A178" s="55" t="s">
        <v>30</v>
      </c>
      <c r="B178" s="111"/>
      <c r="C178" s="111"/>
      <c r="D178" s="22">
        <f t="shared" si="27"/>
        <v>0</v>
      </c>
      <c r="E178" s="112"/>
      <c r="F178" s="101" t="str">
        <f t="shared" si="28"/>
        <v/>
      </c>
      <c r="G178" s="70"/>
      <c r="H178" s="70"/>
      <c r="I178" s="70"/>
      <c r="J178"/>
      <c r="K178"/>
      <c r="L178" s="178"/>
      <c r="M178" s="369"/>
      <c r="N178" s="178"/>
      <c r="O178" s="179"/>
      <c r="P178" s="179"/>
      <c r="Q178" s="179"/>
    </row>
    <row r="179" spans="1:24" s="11" customFormat="1" ht="21" customHeight="1" x14ac:dyDescent="0.2">
      <c r="A179" s="55" t="s">
        <v>29</v>
      </c>
      <c r="B179" s="111"/>
      <c r="C179" s="111"/>
      <c r="D179" s="22">
        <f t="shared" si="27"/>
        <v>0</v>
      </c>
      <c r="E179" s="112"/>
      <c r="F179" s="101" t="str">
        <f t="shared" si="28"/>
        <v/>
      </c>
      <c r="G179" s="70"/>
      <c r="H179" s="70"/>
      <c r="I179" s="70"/>
      <c r="J179"/>
      <c r="K179"/>
      <c r="L179" s="178"/>
      <c r="M179" s="369"/>
      <c r="N179" s="178"/>
      <c r="O179" s="179"/>
      <c r="P179" s="179"/>
      <c r="Q179" s="179"/>
    </row>
    <row r="180" spans="1:24" s="11" customFormat="1" ht="21" customHeight="1" x14ac:dyDescent="0.2">
      <c r="A180" s="55" t="s">
        <v>28</v>
      </c>
      <c r="B180" s="111"/>
      <c r="C180" s="111"/>
      <c r="D180" s="22">
        <f t="shared" si="27"/>
        <v>0</v>
      </c>
      <c r="E180" s="112"/>
      <c r="F180" s="101" t="str">
        <f t="shared" si="28"/>
        <v/>
      </c>
      <c r="G180" s="70"/>
      <c r="H180" s="70"/>
      <c r="I180" s="70"/>
      <c r="J180"/>
      <c r="K180"/>
      <c r="L180" s="178"/>
      <c r="M180" s="369"/>
      <c r="N180" s="178"/>
      <c r="O180" s="179"/>
      <c r="P180" s="179"/>
      <c r="Q180" s="179"/>
    </row>
    <row r="181" spans="1:24" s="11" customFormat="1" ht="21" customHeight="1" x14ac:dyDescent="0.2">
      <c r="A181" s="55" t="s">
        <v>27</v>
      </c>
      <c r="B181" s="111"/>
      <c r="C181" s="111"/>
      <c r="D181" s="22">
        <f t="shared" si="27"/>
        <v>0</v>
      </c>
      <c r="E181" s="112"/>
      <c r="F181" s="101" t="str">
        <f t="shared" si="28"/>
        <v/>
      </c>
      <c r="G181" s="70"/>
      <c r="H181" s="70"/>
      <c r="I181" s="70"/>
      <c r="J181"/>
      <c r="K181"/>
      <c r="L181" s="178"/>
      <c r="M181" s="369"/>
      <c r="N181" s="178"/>
      <c r="O181" s="179"/>
      <c r="P181" s="179"/>
      <c r="Q181" s="179"/>
    </row>
    <row r="182" spans="1:24" s="11" customFormat="1" ht="21" customHeight="1" x14ac:dyDescent="0.2">
      <c r="A182" s="55" t="s">
        <v>26</v>
      </c>
      <c r="B182" s="111"/>
      <c r="C182" s="111"/>
      <c r="D182" s="22">
        <f t="shared" si="27"/>
        <v>0</v>
      </c>
      <c r="E182" s="112"/>
      <c r="F182" s="101" t="str">
        <f t="shared" si="28"/>
        <v/>
      </c>
      <c r="G182" s="70"/>
      <c r="H182" s="70"/>
      <c r="I182" s="70"/>
      <c r="J182"/>
      <c r="K182"/>
      <c r="L182" s="178"/>
      <c r="M182" s="369"/>
      <c r="N182" s="178"/>
      <c r="O182" s="179"/>
      <c r="P182" s="179"/>
      <c r="Q182" s="179"/>
    </row>
    <row r="183" spans="1:24" s="11" customFormat="1" ht="21" customHeight="1" x14ac:dyDescent="0.2">
      <c r="A183" s="55" t="s">
        <v>25</v>
      </c>
      <c r="B183" s="111"/>
      <c r="C183" s="111"/>
      <c r="D183" s="22">
        <f t="shared" si="27"/>
        <v>0</v>
      </c>
      <c r="E183" s="112"/>
      <c r="F183" s="101" t="str">
        <f t="shared" si="28"/>
        <v/>
      </c>
      <c r="G183" s="70"/>
      <c r="H183" s="70"/>
      <c r="I183" s="70"/>
      <c r="J183"/>
      <c r="K183"/>
      <c r="L183" s="178"/>
      <c r="M183" s="369"/>
      <c r="N183" s="178"/>
      <c r="O183" s="179"/>
      <c r="P183" s="179"/>
      <c r="Q183" s="179"/>
    </row>
    <row r="184" spans="1:24" ht="21" customHeight="1" x14ac:dyDescent="0.2">
      <c r="A184" s="55" t="s">
        <v>24</v>
      </c>
      <c r="B184" s="111"/>
      <c r="C184" s="111"/>
      <c r="D184" s="22">
        <f t="shared" si="27"/>
        <v>0</v>
      </c>
      <c r="E184" s="112"/>
      <c r="F184" s="101" t="str">
        <f t="shared" si="28"/>
        <v/>
      </c>
      <c r="G184" s="70"/>
      <c r="H184" s="70"/>
      <c r="I184" s="70"/>
      <c r="L184" s="178"/>
      <c r="M184" s="369"/>
      <c r="N184" s="178"/>
      <c r="O184" s="179"/>
      <c r="P184" s="179"/>
      <c r="Q184" s="179"/>
    </row>
    <row r="185" spans="1:24" ht="21" customHeight="1" x14ac:dyDescent="0.2">
      <c r="A185" s="55" t="s">
        <v>23</v>
      </c>
      <c r="B185" s="111"/>
      <c r="C185" s="111"/>
      <c r="D185" s="22">
        <f t="shared" si="27"/>
        <v>0</v>
      </c>
      <c r="E185" s="112"/>
      <c r="F185" s="101" t="str">
        <f t="shared" si="28"/>
        <v/>
      </c>
      <c r="G185" s="70"/>
      <c r="H185" s="70"/>
      <c r="I185" s="70"/>
      <c r="L185" s="178"/>
      <c r="M185" s="369"/>
      <c r="N185" s="178"/>
      <c r="O185" s="179"/>
      <c r="P185" s="179"/>
      <c r="Q185" s="179"/>
    </row>
    <row r="186" spans="1:24" ht="21" customHeight="1" x14ac:dyDescent="0.2">
      <c r="A186" s="55" t="s">
        <v>22</v>
      </c>
      <c r="B186" s="111"/>
      <c r="C186" s="111"/>
      <c r="D186" s="22">
        <f t="shared" si="27"/>
        <v>0</v>
      </c>
      <c r="E186" s="112"/>
      <c r="F186" s="102" t="str">
        <f t="shared" si="28"/>
        <v/>
      </c>
      <c r="G186" s="71"/>
      <c r="H186" s="71"/>
      <c r="I186" s="71"/>
      <c r="L186" s="178"/>
      <c r="M186" s="369"/>
      <c r="N186" s="178"/>
      <c r="O186" s="179"/>
      <c r="P186" s="179"/>
      <c r="Q186" s="179"/>
      <c r="R186" s="51"/>
      <c r="S186" s="1"/>
      <c r="T186" s="1"/>
      <c r="U186" s="1"/>
      <c r="V186" s="1"/>
      <c r="W186" s="1"/>
      <c r="X186" s="1"/>
    </row>
    <row r="187" spans="1:24" s="11" customFormat="1" ht="20.25" customHeight="1" x14ac:dyDescent="0.2">
      <c r="A187" s="24" t="s">
        <v>56</v>
      </c>
      <c r="B187" s="25">
        <f>SUM(B175:B186)</f>
        <v>0</v>
      </c>
      <c r="C187" s="25">
        <f t="shared" ref="C187:D187" si="29">SUM(C175:C186)</f>
        <v>0</v>
      </c>
      <c r="D187" s="25">
        <f t="shared" si="29"/>
        <v>0</v>
      </c>
      <c r="E187" s="49">
        <f>SUM(E175:E186)</f>
        <v>0</v>
      </c>
      <c r="F187" s="49">
        <f t="shared" ref="F187" si="30">SUM(F175:F186)</f>
        <v>0</v>
      </c>
      <c r="G187" s="23" t="e">
        <f>IF(I187*E187&gt;D187,D187,I187*E187)</f>
        <v>#VALUE!</v>
      </c>
      <c r="H187" s="25" t="e">
        <f>D187-G187</f>
        <v>#VALUE!</v>
      </c>
      <c r="I187" s="25" t="str">
        <f>IF(D187&gt;0,IF(D187&gt;COUNT(B175:B186)/12*100000*B171,COUNT(B175:B186)/12*100000*B171/F187,D187/F187),"")</f>
        <v/>
      </c>
      <c r="J187" s="67"/>
      <c r="K187" s="303"/>
      <c r="L187" s="21"/>
      <c r="M187" s="21"/>
      <c r="N187" s="21"/>
      <c r="O187" s="180">
        <f>SUM(O175:O186)</f>
        <v>0</v>
      </c>
      <c r="P187" s="180">
        <f>SUM(P175:P186)</f>
        <v>0</v>
      </c>
      <c r="Q187" s="10"/>
      <c r="S187" s="65"/>
    </row>
    <row r="189" spans="1:24" ht="16.5" customHeight="1" x14ac:dyDescent="0.2">
      <c r="A189" s="57" t="s">
        <v>118</v>
      </c>
      <c r="B189" s="58"/>
      <c r="C189" s="58"/>
      <c r="D189" s="58"/>
      <c r="E189" s="58"/>
      <c r="F189" s="58"/>
      <c r="G189" s="58"/>
      <c r="H189" s="58"/>
      <c r="I189" s="58"/>
      <c r="J189" s="58"/>
      <c r="K189" s="58"/>
    </row>
    <row r="190" spans="1:24" x14ac:dyDescent="0.2">
      <c r="A190" s="75" t="s">
        <v>19</v>
      </c>
      <c r="B190" s="78">
        <f>B170</f>
        <v>0</v>
      </c>
      <c r="C190" s="75" t="str">
        <f>B$3</f>
        <v>Nom du bénéficiaire</v>
      </c>
      <c r="D190" s="75" t="str">
        <f>"DDP"&amp;B$6&amp;"_PERSO_"&amp;B169</f>
        <v>DDP1_PERSO_</v>
      </c>
      <c r="E190" s="76">
        <f>I$170</f>
        <v>0</v>
      </c>
      <c r="F190" s="77">
        <f>T170</f>
        <v>30</v>
      </c>
      <c r="G190" s="76">
        <f>I$170</f>
        <v>0</v>
      </c>
      <c r="H190" s="78" t="s">
        <v>98</v>
      </c>
      <c r="I190" s="312" t="s">
        <v>260</v>
      </c>
      <c r="J190" s="79">
        <f>D187</f>
        <v>0</v>
      </c>
      <c r="K190" s="79" t="e">
        <f>H187</f>
        <v>#VALUE!</v>
      </c>
      <c r="L190" s="54"/>
      <c r="M190" s="1"/>
      <c r="N190" s="1"/>
      <c r="O190" s="51"/>
      <c r="P190" s="51"/>
      <c r="Q190" s="51"/>
      <c r="R190" s="1"/>
      <c r="S190" s="69"/>
      <c r="T190" s="69" t="e">
        <f>G187</f>
        <v>#VALUE!</v>
      </c>
      <c r="U190" s="1"/>
      <c r="V190" s="1"/>
      <c r="W190" s="1"/>
    </row>
    <row r="191" spans="1:24" s="1" customFormat="1" x14ac:dyDescent="0.2">
      <c r="C191" s="2"/>
      <c r="D191" s="4"/>
      <c r="E191" s="4"/>
      <c r="H191" s="3"/>
      <c r="I191" s="3"/>
      <c r="M191"/>
      <c r="T191" s="3"/>
    </row>
    <row r="192" spans="1:24" s="11" customFormat="1" ht="40.5" customHeight="1" x14ac:dyDescent="0.2">
      <c r="A192" s="44" t="s">
        <v>83</v>
      </c>
      <c r="B192" s="353"/>
      <c r="C192" s="354"/>
      <c r="D192" s="355"/>
      <c r="E192" s="359" t="s">
        <v>84</v>
      </c>
      <c r="F192" s="360"/>
      <c r="G192" s="353"/>
      <c r="H192" s="354"/>
      <c r="I192" s="355"/>
      <c r="J192" s="53"/>
      <c r="K192" s="53"/>
      <c r="L192"/>
      <c r="M192"/>
      <c r="N192"/>
      <c r="O192"/>
      <c r="P192"/>
      <c r="Q192"/>
    </row>
    <row r="193" spans="1:20" s="11" customFormat="1" ht="40.5" customHeight="1" x14ac:dyDescent="0.2">
      <c r="A193" s="44" t="s">
        <v>101</v>
      </c>
      <c r="B193" s="106"/>
      <c r="C193" s="107"/>
      <c r="D193" s="108"/>
      <c r="E193" s="59" t="s">
        <v>85</v>
      </c>
      <c r="F193" s="50" t="s">
        <v>99</v>
      </c>
      <c r="G193" s="109"/>
      <c r="H193" s="60" t="s">
        <v>100</v>
      </c>
      <c r="I193" s="110"/>
      <c r="J193" s="66"/>
      <c r="K193" s="66"/>
      <c r="L193"/>
      <c r="M193"/>
      <c r="N193"/>
      <c r="O193"/>
      <c r="P193"/>
      <c r="Q193"/>
      <c r="S193" s="1">
        <f>MONTH(G193)</f>
        <v>1</v>
      </c>
      <c r="T193" s="51">
        <f>IF(S193=2,G193+27,IF(OR(S193=1,S193=3,S193=5,S193=7,S193=8,S193=10,S193=12),G193+30,G193+29))</f>
        <v>30</v>
      </c>
    </row>
    <row r="194" spans="1:20" s="11" customFormat="1" ht="40.5" customHeight="1" x14ac:dyDescent="0.2">
      <c r="A194" s="44" t="s">
        <v>93</v>
      </c>
      <c r="B194" s="373"/>
      <c r="C194" s="354"/>
      <c r="D194" s="355"/>
      <c r="E194" s="359" t="s">
        <v>94</v>
      </c>
      <c r="F194" s="360"/>
      <c r="G194" s="353"/>
      <c r="H194" s="354"/>
      <c r="I194" s="355"/>
      <c r="J194" s="53"/>
      <c r="K194" s="53"/>
      <c r="L194"/>
      <c r="M194"/>
      <c r="N194"/>
      <c r="O194"/>
      <c r="P194"/>
      <c r="Q194"/>
    </row>
    <row r="195" spans="1:20" s="11" customFormat="1" ht="20.25" customHeight="1" x14ac:dyDescent="0.2">
      <c r="A195" s="26"/>
      <c r="B195" s="26"/>
      <c r="C195" s="26"/>
      <c r="D195" s="27"/>
      <c r="E195" s="19"/>
      <c r="F195" s="19"/>
      <c r="G195" s="19"/>
      <c r="H195" s="19"/>
      <c r="I195" s="19"/>
      <c r="J195" s="19"/>
      <c r="K195" s="19"/>
      <c r="L195"/>
      <c r="M195"/>
      <c r="N195"/>
      <c r="O195"/>
      <c r="P195"/>
      <c r="Q195"/>
    </row>
    <row r="196" spans="1:20" s="11" customFormat="1" ht="39.75" customHeight="1" x14ac:dyDescent="0.2">
      <c r="A196" s="12"/>
      <c r="B196" s="361" t="s">
        <v>58</v>
      </c>
      <c r="C196" s="362"/>
      <c r="D196" s="363"/>
      <c r="E196" s="361" t="s">
        <v>59</v>
      </c>
      <c r="F196" s="363"/>
      <c r="G196" s="361" t="s">
        <v>64</v>
      </c>
      <c r="H196" s="362"/>
      <c r="I196" s="362"/>
      <c r="J196"/>
      <c r="K196"/>
      <c r="L196" s="368" t="s">
        <v>92</v>
      </c>
      <c r="M196" s="368"/>
      <c r="N196" s="368"/>
      <c r="O196" s="368"/>
      <c r="P196" s="368"/>
      <c r="Q196" s="368"/>
    </row>
    <row r="197" spans="1:20" s="20" customFormat="1" ht="38.25" x14ac:dyDescent="0.2">
      <c r="A197" s="28" t="s">
        <v>115</v>
      </c>
      <c r="B197" s="28" t="s">
        <v>114</v>
      </c>
      <c r="C197" s="28" t="s">
        <v>116</v>
      </c>
      <c r="D197" s="28" t="s">
        <v>161</v>
      </c>
      <c r="E197" s="28" t="s">
        <v>112</v>
      </c>
      <c r="F197" s="68" t="s">
        <v>113</v>
      </c>
      <c r="G197" s="68" t="s">
        <v>55</v>
      </c>
      <c r="H197" s="68" t="s">
        <v>97</v>
      </c>
      <c r="I197" s="68" t="s">
        <v>108</v>
      </c>
      <c r="J197"/>
      <c r="K197"/>
      <c r="L197" s="313" t="s">
        <v>60</v>
      </c>
      <c r="M197" s="313" t="s">
        <v>61</v>
      </c>
      <c r="N197" s="313" t="s">
        <v>62</v>
      </c>
      <c r="O197" s="313" t="s">
        <v>38</v>
      </c>
      <c r="P197" s="313" t="s">
        <v>57</v>
      </c>
      <c r="Q197" s="313" t="s">
        <v>14</v>
      </c>
    </row>
    <row r="198" spans="1:20" s="11" customFormat="1" ht="21" customHeight="1" x14ac:dyDescent="0.2">
      <c r="A198" s="55" t="s">
        <v>33</v>
      </c>
      <c r="B198" s="111"/>
      <c r="C198" s="111"/>
      <c r="D198" s="22">
        <f>B198+C198</f>
        <v>0</v>
      </c>
      <c r="E198" s="112"/>
      <c r="F198" s="100" t="str">
        <f>IF($G$194="","",IF(D198=0,"",$G$194/12*$B$194))</f>
        <v/>
      </c>
      <c r="G198" s="70"/>
      <c r="H198" s="70"/>
      <c r="I198" s="70"/>
      <c r="J198"/>
      <c r="K198"/>
      <c r="L198" s="178"/>
      <c r="M198" s="369"/>
      <c r="N198" s="178"/>
      <c r="O198" s="179"/>
      <c r="P198" s="179"/>
      <c r="Q198" s="179"/>
    </row>
    <row r="199" spans="1:20" s="11" customFormat="1" ht="21" customHeight="1" x14ac:dyDescent="0.2">
      <c r="A199" s="55" t="s">
        <v>32</v>
      </c>
      <c r="B199" s="111"/>
      <c r="C199" s="111"/>
      <c r="D199" s="22">
        <f t="shared" ref="D199:D209" si="31">B199+C199</f>
        <v>0</v>
      </c>
      <c r="E199" s="112"/>
      <c r="F199" s="101" t="str">
        <f t="shared" ref="F199:F209" si="32">IF($G$194="","",IF(D199=0,"",$G$194/12*$B$194))</f>
        <v/>
      </c>
      <c r="G199" s="70"/>
      <c r="H199" s="70"/>
      <c r="I199" s="70"/>
      <c r="J199"/>
      <c r="K199"/>
      <c r="L199" s="178"/>
      <c r="M199" s="369"/>
      <c r="N199" s="178"/>
      <c r="O199" s="179"/>
      <c r="P199" s="179"/>
      <c r="Q199" s="179"/>
    </row>
    <row r="200" spans="1:20" s="11" customFormat="1" ht="21" customHeight="1" x14ac:dyDescent="0.2">
      <c r="A200" s="55" t="s">
        <v>31</v>
      </c>
      <c r="B200" s="111"/>
      <c r="C200" s="111"/>
      <c r="D200" s="22">
        <f t="shared" si="31"/>
        <v>0</v>
      </c>
      <c r="E200" s="112"/>
      <c r="F200" s="101" t="str">
        <f t="shared" si="32"/>
        <v/>
      </c>
      <c r="G200" s="70"/>
      <c r="H200" s="70"/>
      <c r="I200" s="70"/>
      <c r="J200"/>
      <c r="K200"/>
      <c r="L200" s="178"/>
      <c r="M200" s="369"/>
      <c r="N200" s="178"/>
      <c r="O200" s="179"/>
      <c r="P200" s="179"/>
      <c r="Q200" s="179"/>
    </row>
    <row r="201" spans="1:20" s="11" customFormat="1" ht="21" customHeight="1" x14ac:dyDescent="0.2">
      <c r="A201" s="55" t="s">
        <v>30</v>
      </c>
      <c r="B201" s="111"/>
      <c r="C201" s="111"/>
      <c r="D201" s="22">
        <f t="shared" si="31"/>
        <v>0</v>
      </c>
      <c r="E201" s="112"/>
      <c r="F201" s="101" t="str">
        <f t="shared" si="32"/>
        <v/>
      </c>
      <c r="G201" s="70"/>
      <c r="H201" s="70"/>
      <c r="I201" s="70"/>
      <c r="J201"/>
      <c r="K201"/>
      <c r="L201" s="178"/>
      <c r="M201" s="369"/>
      <c r="N201" s="178"/>
      <c r="O201" s="179"/>
      <c r="P201" s="179"/>
      <c r="Q201" s="179"/>
    </row>
    <row r="202" spans="1:20" s="11" customFormat="1" ht="21" customHeight="1" x14ac:dyDescent="0.2">
      <c r="A202" s="55" t="s">
        <v>29</v>
      </c>
      <c r="B202" s="111"/>
      <c r="C202" s="111"/>
      <c r="D202" s="22">
        <f t="shared" si="31"/>
        <v>0</v>
      </c>
      <c r="E202" s="112"/>
      <c r="F202" s="101" t="str">
        <f t="shared" si="32"/>
        <v/>
      </c>
      <c r="G202" s="70"/>
      <c r="H202" s="70"/>
      <c r="I202" s="70"/>
      <c r="J202"/>
      <c r="K202"/>
      <c r="L202" s="178"/>
      <c r="M202" s="369"/>
      <c r="N202" s="178"/>
      <c r="O202" s="179"/>
      <c r="P202" s="179"/>
      <c r="Q202" s="179"/>
    </row>
    <row r="203" spans="1:20" s="11" customFormat="1" ht="21" customHeight="1" x14ac:dyDescent="0.2">
      <c r="A203" s="55" t="s">
        <v>28</v>
      </c>
      <c r="B203" s="111"/>
      <c r="C203" s="111"/>
      <c r="D203" s="22">
        <f t="shared" si="31"/>
        <v>0</v>
      </c>
      <c r="E203" s="112"/>
      <c r="F203" s="101" t="str">
        <f t="shared" si="32"/>
        <v/>
      </c>
      <c r="G203" s="70"/>
      <c r="H203" s="70"/>
      <c r="I203" s="70"/>
      <c r="J203"/>
      <c r="K203"/>
      <c r="L203" s="178"/>
      <c r="M203" s="369"/>
      <c r="N203" s="178"/>
      <c r="O203" s="179"/>
      <c r="P203" s="179"/>
      <c r="Q203" s="179"/>
    </row>
    <row r="204" spans="1:20" s="11" customFormat="1" ht="21" customHeight="1" x14ac:dyDescent="0.2">
      <c r="A204" s="55" t="s">
        <v>27</v>
      </c>
      <c r="B204" s="111"/>
      <c r="C204" s="111"/>
      <c r="D204" s="22">
        <f t="shared" si="31"/>
        <v>0</v>
      </c>
      <c r="E204" s="112"/>
      <c r="F204" s="101" t="str">
        <f t="shared" si="32"/>
        <v/>
      </c>
      <c r="G204" s="70"/>
      <c r="H204" s="70"/>
      <c r="I204" s="70"/>
      <c r="J204"/>
      <c r="K204"/>
      <c r="L204" s="178"/>
      <c r="M204" s="369"/>
      <c r="N204" s="178"/>
      <c r="O204" s="179"/>
      <c r="P204" s="179"/>
      <c r="Q204" s="179"/>
    </row>
    <row r="205" spans="1:20" s="11" customFormat="1" ht="21" customHeight="1" x14ac:dyDescent="0.2">
      <c r="A205" s="55" t="s">
        <v>26</v>
      </c>
      <c r="B205" s="111"/>
      <c r="C205" s="111"/>
      <c r="D205" s="22">
        <f t="shared" si="31"/>
        <v>0</v>
      </c>
      <c r="E205" s="112"/>
      <c r="F205" s="101" t="str">
        <f t="shared" si="32"/>
        <v/>
      </c>
      <c r="G205" s="70"/>
      <c r="H205" s="70"/>
      <c r="I205" s="70"/>
      <c r="J205"/>
      <c r="K205"/>
      <c r="L205" s="178"/>
      <c r="M205" s="369"/>
      <c r="N205" s="178"/>
      <c r="O205" s="179"/>
      <c r="P205" s="179"/>
      <c r="Q205" s="179"/>
    </row>
    <row r="206" spans="1:20" s="11" customFormat="1" ht="21" customHeight="1" x14ac:dyDescent="0.2">
      <c r="A206" s="55" t="s">
        <v>25</v>
      </c>
      <c r="B206" s="111"/>
      <c r="C206" s="111"/>
      <c r="D206" s="22">
        <f t="shared" si="31"/>
        <v>0</v>
      </c>
      <c r="E206" s="112"/>
      <c r="F206" s="101" t="str">
        <f t="shared" si="32"/>
        <v/>
      </c>
      <c r="G206" s="70"/>
      <c r="H206" s="70"/>
      <c r="I206" s="70"/>
      <c r="J206"/>
      <c r="K206"/>
      <c r="L206" s="178"/>
      <c r="M206" s="369"/>
      <c r="N206" s="178"/>
      <c r="O206" s="179"/>
      <c r="P206" s="179"/>
      <c r="Q206" s="179"/>
    </row>
    <row r="207" spans="1:20" ht="21" customHeight="1" x14ac:dyDescent="0.2">
      <c r="A207" s="55" t="s">
        <v>24</v>
      </c>
      <c r="B207" s="111"/>
      <c r="C207" s="111"/>
      <c r="D207" s="22">
        <f t="shared" si="31"/>
        <v>0</v>
      </c>
      <c r="E207" s="112"/>
      <c r="F207" s="101" t="str">
        <f t="shared" si="32"/>
        <v/>
      </c>
      <c r="G207" s="70"/>
      <c r="H207" s="70"/>
      <c r="I207" s="70"/>
      <c r="L207" s="178"/>
      <c r="M207" s="369"/>
      <c r="N207" s="178"/>
      <c r="O207" s="179"/>
      <c r="P207" s="179"/>
      <c r="Q207" s="179"/>
    </row>
    <row r="208" spans="1:20" ht="21" customHeight="1" x14ac:dyDescent="0.2">
      <c r="A208" s="55" t="s">
        <v>23</v>
      </c>
      <c r="B208" s="111"/>
      <c r="C208" s="111"/>
      <c r="D208" s="22">
        <f t="shared" si="31"/>
        <v>0</v>
      </c>
      <c r="E208" s="112"/>
      <c r="F208" s="101" t="str">
        <f t="shared" si="32"/>
        <v/>
      </c>
      <c r="G208" s="70"/>
      <c r="H208" s="70"/>
      <c r="I208" s="70"/>
      <c r="L208" s="178"/>
      <c r="M208" s="369"/>
      <c r="N208" s="178"/>
      <c r="O208" s="179"/>
      <c r="P208" s="179"/>
      <c r="Q208" s="179"/>
    </row>
    <row r="209" spans="1:24" ht="21" customHeight="1" x14ac:dyDescent="0.2">
      <c r="A209" s="55" t="s">
        <v>22</v>
      </c>
      <c r="B209" s="111"/>
      <c r="C209" s="111"/>
      <c r="D209" s="22">
        <f t="shared" si="31"/>
        <v>0</v>
      </c>
      <c r="E209" s="112"/>
      <c r="F209" s="102" t="str">
        <f t="shared" si="32"/>
        <v/>
      </c>
      <c r="G209" s="71"/>
      <c r="H209" s="71"/>
      <c r="I209" s="71"/>
      <c r="L209" s="178"/>
      <c r="M209" s="369"/>
      <c r="N209" s="178"/>
      <c r="O209" s="179"/>
      <c r="P209" s="179"/>
      <c r="Q209" s="179"/>
      <c r="R209" s="51"/>
      <c r="S209" s="1"/>
      <c r="T209" s="1"/>
      <c r="U209" s="1"/>
      <c r="V209" s="1"/>
      <c r="W209" s="1"/>
      <c r="X209" s="1"/>
    </row>
    <row r="210" spans="1:24" s="11" customFormat="1" ht="20.25" customHeight="1" x14ac:dyDescent="0.2">
      <c r="A210" s="24" t="s">
        <v>56</v>
      </c>
      <c r="B210" s="25">
        <f>SUM(B198:B209)</f>
        <v>0</v>
      </c>
      <c r="C210" s="25">
        <f t="shared" ref="C210:D210" si="33">SUM(C198:C209)</f>
        <v>0</v>
      </c>
      <c r="D210" s="25">
        <f t="shared" si="33"/>
        <v>0</v>
      </c>
      <c r="E210" s="49">
        <f>SUM(E198:E209)</f>
        <v>0</v>
      </c>
      <c r="F210" s="49">
        <f t="shared" ref="F210" si="34">SUM(F198:F209)</f>
        <v>0</v>
      </c>
      <c r="G210" s="23" t="e">
        <f>IF(I210*E210&gt;D210,D210,I210*E210)</f>
        <v>#VALUE!</v>
      </c>
      <c r="H210" s="25" t="e">
        <f>D210-G210</f>
        <v>#VALUE!</v>
      </c>
      <c r="I210" s="25" t="str">
        <f>IF(D210&gt;0,IF(D210&gt;COUNT(B198:B209)/12*100000*B194,COUNT(B198:B209)/12*100000*B194/F210,D210/F210),"")</f>
        <v/>
      </c>
      <c r="J210" s="67"/>
      <c r="K210" s="303"/>
      <c r="L210" s="21"/>
      <c r="M210" s="21"/>
      <c r="N210" s="21"/>
      <c r="O210" s="180">
        <f>SUM(O198:O209)</f>
        <v>0</v>
      </c>
      <c r="P210" s="180">
        <f>SUM(P198:P209)</f>
        <v>0</v>
      </c>
      <c r="Q210" s="10"/>
      <c r="S210" s="65"/>
    </row>
    <row r="212" spans="1:24" ht="16.5" customHeight="1" x14ac:dyDescent="0.2">
      <c r="A212" s="57" t="s">
        <v>118</v>
      </c>
      <c r="B212" s="58"/>
      <c r="C212" s="58"/>
      <c r="D212" s="58"/>
      <c r="E212" s="58"/>
      <c r="F212" s="58"/>
      <c r="G212" s="58"/>
      <c r="H212" s="58"/>
      <c r="I212" s="58"/>
      <c r="J212" s="58"/>
      <c r="K212" s="58"/>
    </row>
    <row r="213" spans="1:24" x14ac:dyDescent="0.2">
      <c r="A213" s="75" t="s">
        <v>19</v>
      </c>
      <c r="B213" s="78">
        <f>B193</f>
        <v>0</v>
      </c>
      <c r="C213" s="75" t="str">
        <f>B$3</f>
        <v>Nom du bénéficiaire</v>
      </c>
      <c r="D213" s="75" t="str">
        <f>"DDP"&amp;B$6&amp;"_PERSO_"&amp;B192</f>
        <v>DDP1_PERSO_</v>
      </c>
      <c r="E213" s="76">
        <f>I$193</f>
        <v>0</v>
      </c>
      <c r="F213" s="77">
        <f>T193</f>
        <v>30</v>
      </c>
      <c r="G213" s="76">
        <f>I$193</f>
        <v>0</v>
      </c>
      <c r="H213" s="78" t="s">
        <v>98</v>
      </c>
      <c r="I213" s="312" t="s">
        <v>260</v>
      </c>
      <c r="J213" s="79">
        <f>D210</f>
        <v>0</v>
      </c>
      <c r="K213" s="79" t="e">
        <f>H210</f>
        <v>#VALUE!</v>
      </c>
      <c r="L213" s="54"/>
      <c r="M213" s="1"/>
      <c r="N213" s="1"/>
      <c r="O213" s="51"/>
      <c r="P213" s="51"/>
      <c r="Q213" s="51"/>
      <c r="R213" s="1"/>
      <c r="S213" s="69"/>
      <c r="T213" s="69" t="e">
        <f>G210</f>
        <v>#VALUE!</v>
      </c>
      <c r="U213" s="1"/>
      <c r="V213" s="1"/>
      <c r="W213" s="1"/>
    </row>
    <row r="215" spans="1:24" s="11" customFormat="1" ht="40.5" customHeight="1" x14ac:dyDescent="0.2">
      <c r="A215" s="44" t="s">
        <v>83</v>
      </c>
      <c r="B215" s="353"/>
      <c r="C215" s="354"/>
      <c r="D215" s="355"/>
      <c r="E215" s="359" t="s">
        <v>84</v>
      </c>
      <c r="F215" s="360"/>
      <c r="G215" s="353"/>
      <c r="H215" s="354"/>
      <c r="I215" s="355"/>
      <c r="J215" s="53"/>
      <c r="K215" s="53"/>
      <c r="L215"/>
      <c r="M215"/>
      <c r="N215"/>
      <c r="O215"/>
      <c r="P215"/>
      <c r="Q215"/>
    </row>
    <row r="216" spans="1:24" s="11" customFormat="1" ht="40.5" customHeight="1" x14ac:dyDescent="0.2">
      <c r="A216" s="44" t="s">
        <v>101</v>
      </c>
      <c r="B216" s="106"/>
      <c r="C216" s="107"/>
      <c r="D216" s="108"/>
      <c r="E216" s="59" t="s">
        <v>85</v>
      </c>
      <c r="F216" s="50" t="s">
        <v>99</v>
      </c>
      <c r="G216" s="109"/>
      <c r="H216" s="60" t="s">
        <v>100</v>
      </c>
      <c r="I216" s="110"/>
      <c r="J216" s="66"/>
      <c r="K216" s="66"/>
      <c r="L216"/>
      <c r="M216"/>
      <c r="N216"/>
      <c r="O216"/>
      <c r="P216"/>
      <c r="Q216"/>
      <c r="S216" s="1">
        <f>MONTH(G216)</f>
        <v>1</v>
      </c>
      <c r="T216" s="51">
        <f>IF(S216=2,G216+27,IF(OR(S216=1,S216=3,S216=5,S216=7,S216=8,S216=10,S216=12),G216+30,G216+29))</f>
        <v>30</v>
      </c>
    </row>
    <row r="217" spans="1:24" s="11" customFormat="1" ht="40.5" customHeight="1" x14ac:dyDescent="0.2">
      <c r="A217" s="44" t="s">
        <v>93</v>
      </c>
      <c r="B217" s="373"/>
      <c r="C217" s="354"/>
      <c r="D217" s="355"/>
      <c r="E217" s="359" t="s">
        <v>94</v>
      </c>
      <c r="F217" s="360"/>
      <c r="G217" s="353"/>
      <c r="H217" s="354"/>
      <c r="I217" s="355"/>
      <c r="J217" s="53"/>
      <c r="K217" s="53"/>
      <c r="L217"/>
      <c r="M217"/>
      <c r="N217"/>
      <c r="O217"/>
      <c r="P217"/>
      <c r="Q217"/>
    </row>
    <row r="218" spans="1:24" s="11" customFormat="1" ht="20.25" customHeight="1" x14ac:dyDescent="0.2">
      <c r="A218" s="26"/>
      <c r="B218" s="26"/>
      <c r="C218" s="26"/>
      <c r="D218" s="27"/>
      <c r="E218" s="19"/>
      <c r="F218" s="19"/>
      <c r="G218" s="19"/>
      <c r="H218" s="19"/>
      <c r="I218" s="19"/>
      <c r="J218" s="19"/>
      <c r="K218" s="19"/>
      <c r="L218"/>
      <c r="M218"/>
      <c r="N218"/>
      <c r="O218"/>
      <c r="P218"/>
      <c r="Q218"/>
    </row>
    <row r="219" spans="1:24" s="11" customFormat="1" ht="39.75" customHeight="1" x14ac:dyDescent="0.2">
      <c r="A219" s="12"/>
      <c r="B219" s="361" t="s">
        <v>58</v>
      </c>
      <c r="C219" s="362"/>
      <c r="D219" s="363"/>
      <c r="E219" s="361" t="s">
        <v>59</v>
      </c>
      <c r="F219" s="363"/>
      <c r="G219" s="361" t="s">
        <v>64</v>
      </c>
      <c r="H219" s="362"/>
      <c r="I219" s="362"/>
      <c r="J219"/>
      <c r="K219"/>
      <c r="L219" s="368" t="s">
        <v>92</v>
      </c>
      <c r="M219" s="368"/>
      <c r="N219" s="368"/>
      <c r="O219" s="368"/>
      <c r="P219" s="368"/>
      <c r="Q219" s="368"/>
    </row>
    <row r="220" spans="1:24" s="20" customFormat="1" ht="38.25" x14ac:dyDescent="0.2">
      <c r="A220" s="28" t="s">
        <v>115</v>
      </c>
      <c r="B220" s="28" t="s">
        <v>114</v>
      </c>
      <c r="C220" s="28" t="s">
        <v>116</v>
      </c>
      <c r="D220" s="28" t="s">
        <v>161</v>
      </c>
      <c r="E220" s="28" t="s">
        <v>112</v>
      </c>
      <c r="F220" s="68" t="s">
        <v>113</v>
      </c>
      <c r="G220" s="68" t="s">
        <v>55</v>
      </c>
      <c r="H220" s="68" t="s">
        <v>97</v>
      </c>
      <c r="I220" s="68" t="s">
        <v>108</v>
      </c>
      <c r="J220"/>
      <c r="K220"/>
      <c r="L220" s="313" t="s">
        <v>60</v>
      </c>
      <c r="M220" s="313" t="s">
        <v>61</v>
      </c>
      <c r="N220" s="313" t="s">
        <v>62</v>
      </c>
      <c r="O220" s="313" t="s">
        <v>38</v>
      </c>
      <c r="P220" s="313" t="s">
        <v>57</v>
      </c>
      <c r="Q220" s="313" t="s">
        <v>14</v>
      </c>
    </row>
    <row r="221" spans="1:24" s="11" customFormat="1" ht="21" customHeight="1" x14ac:dyDescent="0.2">
      <c r="A221" s="55" t="s">
        <v>33</v>
      </c>
      <c r="B221" s="111"/>
      <c r="C221" s="111"/>
      <c r="D221" s="22">
        <f>B221+C221</f>
        <v>0</v>
      </c>
      <c r="E221" s="112"/>
      <c r="F221" s="100" t="str">
        <f>IF($G$217="","",IF(D221=0,"",$G$217/12*$B$217))</f>
        <v/>
      </c>
      <c r="G221" s="70"/>
      <c r="H221" s="70"/>
      <c r="I221" s="70"/>
      <c r="J221"/>
      <c r="K221"/>
      <c r="L221" s="178"/>
      <c r="M221" s="369"/>
      <c r="N221" s="178"/>
      <c r="O221" s="179"/>
      <c r="P221" s="179"/>
      <c r="Q221" s="179"/>
    </row>
    <row r="222" spans="1:24" s="11" customFormat="1" ht="21" customHeight="1" x14ac:dyDescent="0.2">
      <c r="A222" s="55" t="s">
        <v>32</v>
      </c>
      <c r="B222" s="111"/>
      <c r="C222" s="111"/>
      <c r="D222" s="22">
        <f t="shared" ref="D222:D232" si="35">B222+C222</f>
        <v>0</v>
      </c>
      <c r="E222" s="112"/>
      <c r="F222" s="101" t="str">
        <f t="shared" ref="F222:F232" si="36">IF($G$217="","",IF(D222=0,"",$G$217/12*$B$217))</f>
        <v/>
      </c>
      <c r="G222" s="70"/>
      <c r="H222" s="70"/>
      <c r="I222" s="70"/>
      <c r="J222"/>
      <c r="K222"/>
      <c r="L222" s="178"/>
      <c r="M222" s="369"/>
      <c r="N222" s="178"/>
      <c r="O222" s="179"/>
      <c r="P222" s="179"/>
      <c r="Q222" s="179"/>
    </row>
    <row r="223" spans="1:24" s="11" customFormat="1" ht="21" customHeight="1" x14ac:dyDescent="0.2">
      <c r="A223" s="55" t="s">
        <v>31</v>
      </c>
      <c r="B223" s="111"/>
      <c r="C223" s="111"/>
      <c r="D223" s="22">
        <f t="shared" si="35"/>
        <v>0</v>
      </c>
      <c r="E223" s="112"/>
      <c r="F223" s="101" t="str">
        <f t="shared" si="36"/>
        <v/>
      </c>
      <c r="G223" s="70"/>
      <c r="H223" s="70"/>
      <c r="I223" s="70"/>
      <c r="J223"/>
      <c r="K223"/>
      <c r="L223" s="178"/>
      <c r="M223" s="369"/>
      <c r="N223" s="178"/>
      <c r="O223" s="179"/>
      <c r="P223" s="179"/>
      <c r="Q223" s="179"/>
    </row>
    <row r="224" spans="1:24" s="11" customFormat="1" ht="21" customHeight="1" x14ac:dyDescent="0.2">
      <c r="A224" s="55" t="s">
        <v>30</v>
      </c>
      <c r="B224" s="111"/>
      <c r="C224" s="111"/>
      <c r="D224" s="22">
        <f t="shared" si="35"/>
        <v>0</v>
      </c>
      <c r="E224" s="112"/>
      <c r="F224" s="101" t="str">
        <f t="shared" si="36"/>
        <v/>
      </c>
      <c r="G224" s="70"/>
      <c r="H224" s="70"/>
      <c r="I224" s="70"/>
      <c r="J224"/>
      <c r="K224"/>
      <c r="L224" s="178"/>
      <c r="M224" s="369"/>
      <c r="N224" s="178"/>
      <c r="O224" s="179"/>
      <c r="P224" s="179"/>
      <c r="Q224" s="179"/>
    </row>
    <row r="225" spans="1:24" s="11" customFormat="1" ht="21" customHeight="1" x14ac:dyDescent="0.2">
      <c r="A225" s="55" t="s">
        <v>29</v>
      </c>
      <c r="B225" s="111"/>
      <c r="C225" s="111"/>
      <c r="D225" s="22">
        <f t="shared" si="35"/>
        <v>0</v>
      </c>
      <c r="E225" s="112"/>
      <c r="F225" s="101" t="str">
        <f t="shared" si="36"/>
        <v/>
      </c>
      <c r="G225" s="70"/>
      <c r="H225" s="70"/>
      <c r="I225" s="70"/>
      <c r="J225"/>
      <c r="K225"/>
      <c r="L225" s="178"/>
      <c r="M225" s="369"/>
      <c r="N225" s="178"/>
      <c r="O225" s="179"/>
      <c r="P225" s="179"/>
      <c r="Q225" s="179"/>
    </row>
    <row r="226" spans="1:24" s="11" customFormat="1" ht="21" customHeight="1" x14ac:dyDescent="0.2">
      <c r="A226" s="55" t="s">
        <v>28</v>
      </c>
      <c r="B226" s="111"/>
      <c r="C226" s="111"/>
      <c r="D226" s="22">
        <f t="shared" si="35"/>
        <v>0</v>
      </c>
      <c r="E226" s="112"/>
      <c r="F226" s="101" t="str">
        <f t="shared" si="36"/>
        <v/>
      </c>
      <c r="G226" s="70"/>
      <c r="H226" s="70"/>
      <c r="I226" s="70"/>
      <c r="J226"/>
      <c r="K226"/>
      <c r="L226" s="178"/>
      <c r="M226" s="369"/>
      <c r="N226" s="178"/>
      <c r="O226" s="179"/>
      <c r="P226" s="179"/>
      <c r="Q226" s="179"/>
    </row>
    <row r="227" spans="1:24" s="11" customFormat="1" ht="21" customHeight="1" x14ac:dyDescent="0.2">
      <c r="A227" s="55" t="s">
        <v>27</v>
      </c>
      <c r="B227" s="111"/>
      <c r="C227" s="111"/>
      <c r="D227" s="22">
        <f t="shared" si="35"/>
        <v>0</v>
      </c>
      <c r="E227" s="112"/>
      <c r="F227" s="101" t="str">
        <f t="shared" si="36"/>
        <v/>
      </c>
      <c r="G227" s="70"/>
      <c r="H227" s="70"/>
      <c r="I227" s="70"/>
      <c r="J227"/>
      <c r="K227"/>
      <c r="L227" s="178"/>
      <c r="M227" s="369"/>
      <c r="N227" s="178"/>
      <c r="O227" s="179"/>
      <c r="P227" s="179"/>
      <c r="Q227" s="179"/>
    </row>
    <row r="228" spans="1:24" s="11" customFormat="1" ht="21" customHeight="1" x14ac:dyDescent="0.2">
      <c r="A228" s="55" t="s">
        <v>26</v>
      </c>
      <c r="B228" s="111"/>
      <c r="C228" s="111"/>
      <c r="D228" s="22">
        <f t="shared" si="35"/>
        <v>0</v>
      </c>
      <c r="E228" s="112"/>
      <c r="F228" s="101" t="str">
        <f t="shared" si="36"/>
        <v/>
      </c>
      <c r="G228" s="70"/>
      <c r="H228" s="70"/>
      <c r="I228" s="70"/>
      <c r="J228"/>
      <c r="K228"/>
      <c r="L228" s="178"/>
      <c r="M228" s="369"/>
      <c r="N228" s="178"/>
      <c r="O228" s="179"/>
      <c r="P228" s="179"/>
      <c r="Q228" s="179"/>
    </row>
    <row r="229" spans="1:24" s="11" customFormat="1" ht="21" customHeight="1" x14ac:dyDescent="0.2">
      <c r="A229" s="55" t="s">
        <v>25</v>
      </c>
      <c r="B229" s="111"/>
      <c r="C229" s="111"/>
      <c r="D229" s="22">
        <f t="shared" si="35"/>
        <v>0</v>
      </c>
      <c r="E229" s="112"/>
      <c r="F229" s="101" t="str">
        <f t="shared" si="36"/>
        <v/>
      </c>
      <c r="G229" s="70"/>
      <c r="H229" s="70"/>
      <c r="I229" s="70"/>
      <c r="J229"/>
      <c r="K229"/>
      <c r="L229" s="178"/>
      <c r="M229" s="369"/>
      <c r="N229" s="178"/>
      <c r="O229" s="179"/>
      <c r="P229" s="179"/>
      <c r="Q229" s="179"/>
    </row>
    <row r="230" spans="1:24" ht="21" customHeight="1" x14ac:dyDescent="0.2">
      <c r="A230" s="55" t="s">
        <v>24</v>
      </c>
      <c r="B230" s="111"/>
      <c r="C230" s="111"/>
      <c r="D230" s="22">
        <f t="shared" si="35"/>
        <v>0</v>
      </c>
      <c r="E230" s="112"/>
      <c r="F230" s="101" t="str">
        <f t="shared" si="36"/>
        <v/>
      </c>
      <c r="G230" s="70"/>
      <c r="H230" s="70"/>
      <c r="I230" s="70"/>
      <c r="L230" s="178"/>
      <c r="M230" s="369"/>
      <c r="N230" s="178"/>
      <c r="O230" s="179"/>
      <c r="P230" s="179"/>
      <c r="Q230" s="179"/>
    </row>
    <row r="231" spans="1:24" ht="21" customHeight="1" x14ac:dyDescent="0.2">
      <c r="A231" s="55" t="s">
        <v>23</v>
      </c>
      <c r="B231" s="111"/>
      <c r="C231" s="111"/>
      <c r="D231" s="22">
        <f t="shared" si="35"/>
        <v>0</v>
      </c>
      <c r="E231" s="112"/>
      <c r="F231" s="101" t="str">
        <f t="shared" si="36"/>
        <v/>
      </c>
      <c r="G231" s="70"/>
      <c r="H231" s="70"/>
      <c r="I231" s="70"/>
      <c r="L231" s="178"/>
      <c r="M231" s="369"/>
      <c r="N231" s="178"/>
      <c r="O231" s="179"/>
      <c r="P231" s="179"/>
      <c r="Q231" s="179"/>
    </row>
    <row r="232" spans="1:24" ht="21" customHeight="1" x14ac:dyDescent="0.2">
      <c r="A232" s="55" t="s">
        <v>22</v>
      </c>
      <c r="B232" s="111"/>
      <c r="C232" s="111"/>
      <c r="D232" s="22">
        <f t="shared" si="35"/>
        <v>0</v>
      </c>
      <c r="E232" s="112"/>
      <c r="F232" s="102" t="str">
        <f t="shared" si="36"/>
        <v/>
      </c>
      <c r="G232" s="71"/>
      <c r="H232" s="71"/>
      <c r="I232" s="71"/>
      <c r="L232" s="178"/>
      <c r="M232" s="369"/>
      <c r="N232" s="178"/>
      <c r="O232" s="179"/>
      <c r="P232" s="179"/>
      <c r="Q232" s="179"/>
      <c r="R232" s="51"/>
      <c r="S232" s="1"/>
      <c r="T232" s="1"/>
      <c r="U232" s="1"/>
      <c r="V232" s="1"/>
      <c r="W232" s="1"/>
      <c r="X232" s="1"/>
    </row>
    <row r="233" spans="1:24" s="11" customFormat="1" ht="20.25" customHeight="1" x14ac:dyDescent="0.2">
      <c r="A233" s="24" t="s">
        <v>56</v>
      </c>
      <c r="B233" s="25">
        <f>SUM(B221:B232)</f>
        <v>0</v>
      </c>
      <c r="C233" s="25">
        <f t="shared" ref="C233:D233" si="37">SUM(C221:C232)</f>
        <v>0</v>
      </c>
      <c r="D233" s="25">
        <f t="shared" si="37"/>
        <v>0</v>
      </c>
      <c r="E233" s="49">
        <f>SUM(E221:E232)</f>
        <v>0</v>
      </c>
      <c r="F233" s="49">
        <f t="shared" ref="F233" si="38">SUM(F221:F232)</f>
        <v>0</v>
      </c>
      <c r="G233" s="23" t="e">
        <f>IF(I233*E233&gt;D233,D233,I233*E233)</f>
        <v>#VALUE!</v>
      </c>
      <c r="H233" s="25" t="e">
        <f>D233-G233</f>
        <v>#VALUE!</v>
      </c>
      <c r="I233" s="25" t="str">
        <f>IF(D233&gt;0,IF(D233&gt;COUNT(B221:B232)/12*100000*B217,COUNT(B221:B232)/12*100000*B217/F233,D233/F233),"")</f>
        <v/>
      </c>
      <c r="J233" s="67"/>
      <c r="K233" s="303"/>
      <c r="L233" s="21"/>
      <c r="M233" s="21"/>
      <c r="N233" s="21"/>
      <c r="O233" s="180">
        <f>SUM(O221:O232)</f>
        <v>0</v>
      </c>
      <c r="P233" s="180">
        <f>SUM(P221:P232)</f>
        <v>0</v>
      </c>
      <c r="Q233" s="10"/>
      <c r="S233" s="65"/>
    </row>
    <row r="235" spans="1:24" ht="16.5" customHeight="1" x14ac:dyDescent="0.2">
      <c r="A235" s="57" t="s">
        <v>118</v>
      </c>
      <c r="B235" s="58"/>
      <c r="C235" s="58"/>
      <c r="D235" s="58"/>
      <c r="E235" s="58"/>
      <c r="F235" s="58"/>
      <c r="G235" s="58"/>
      <c r="H235" s="58"/>
      <c r="I235" s="58"/>
      <c r="J235" s="58"/>
      <c r="K235" s="58"/>
    </row>
    <row r="236" spans="1:24" x14ac:dyDescent="0.2">
      <c r="A236" s="75" t="s">
        <v>19</v>
      </c>
      <c r="B236" s="78">
        <f>B216</f>
        <v>0</v>
      </c>
      <c r="C236" s="75" t="str">
        <f>B$3</f>
        <v>Nom du bénéficiaire</v>
      </c>
      <c r="D236" s="75" t="str">
        <f>"DDP"&amp;B$6&amp;"_PERSO_"&amp;B215</f>
        <v>DDP1_PERSO_</v>
      </c>
      <c r="E236" s="76">
        <f>I$1216</f>
        <v>0</v>
      </c>
      <c r="F236" s="77">
        <f>T216</f>
        <v>30</v>
      </c>
      <c r="G236" s="76">
        <f>I$216</f>
        <v>0</v>
      </c>
      <c r="H236" s="78" t="s">
        <v>98</v>
      </c>
      <c r="I236" s="312" t="s">
        <v>260</v>
      </c>
      <c r="J236" s="79">
        <f>D233</f>
        <v>0</v>
      </c>
      <c r="K236" s="79" t="e">
        <f>H233</f>
        <v>#VALUE!</v>
      </c>
      <c r="L236" s="54"/>
      <c r="M236" s="1"/>
      <c r="N236" s="1"/>
      <c r="O236" s="51"/>
      <c r="P236" s="51"/>
      <c r="Q236" s="51"/>
      <c r="R236" s="1"/>
      <c r="S236" s="69"/>
      <c r="T236" s="69" t="e">
        <f>G233</f>
        <v>#VALUE!</v>
      </c>
      <c r="U236" s="1"/>
      <c r="V236" s="1"/>
      <c r="W236" s="1"/>
    </row>
    <row r="238" spans="1:24" s="11" customFormat="1" ht="40.5" customHeight="1" x14ac:dyDescent="0.2">
      <c r="A238" s="44" t="s">
        <v>83</v>
      </c>
      <c r="B238" s="353"/>
      <c r="C238" s="354"/>
      <c r="D238" s="355"/>
      <c r="E238" s="359" t="s">
        <v>84</v>
      </c>
      <c r="F238" s="360"/>
      <c r="G238" s="353"/>
      <c r="H238" s="354"/>
      <c r="I238" s="355"/>
      <c r="J238" s="53"/>
      <c r="K238" s="53"/>
      <c r="L238"/>
      <c r="M238"/>
      <c r="N238"/>
      <c r="O238"/>
      <c r="P238"/>
      <c r="Q238"/>
    </row>
    <row r="239" spans="1:24" s="11" customFormat="1" ht="40.5" customHeight="1" x14ac:dyDescent="0.2">
      <c r="A239" s="44" t="s">
        <v>101</v>
      </c>
      <c r="B239" s="106"/>
      <c r="C239" s="107"/>
      <c r="D239" s="108"/>
      <c r="E239" s="59" t="s">
        <v>85</v>
      </c>
      <c r="F239" s="50" t="s">
        <v>99</v>
      </c>
      <c r="G239" s="109"/>
      <c r="H239" s="60" t="s">
        <v>100</v>
      </c>
      <c r="I239" s="110"/>
      <c r="J239" s="66"/>
      <c r="K239" s="66"/>
      <c r="L239"/>
      <c r="M239"/>
      <c r="N239"/>
      <c r="O239"/>
      <c r="P239"/>
      <c r="Q239"/>
      <c r="S239" s="1">
        <f>MONTH(G239)</f>
        <v>1</v>
      </c>
      <c r="T239" s="51">
        <f>IF(S239=2,G239+27,IF(OR(S239=1,S239=3,S239=5,S239=7,S239=8,S239=10,S239=12),G239+30,G239+29))</f>
        <v>30</v>
      </c>
    </row>
    <row r="240" spans="1:24" s="11" customFormat="1" ht="40.5" customHeight="1" x14ac:dyDescent="0.2">
      <c r="A240" s="44" t="s">
        <v>93</v>
      </c>
      <c r="B240" s="373"/>
      <c r="C240" s="354"/>
      <c r="D240" s="355"/>
      <c r="E240" s="359" t="s">
        <v>94</v>
      </c>
      <c r="F240" s="360"/>
      <c r="G240" s="353"/>
      <c r="H240" s="354"/>
      <c r="I240" s="355"/>
      <c r="J240" s="53"/>
      <c r="K240" s="53"/>
      <c r="L240"/>
      <c r="M240"/>
      <c r="N240"/>
      <c r="O240"/>
      <c r="P240"/>
      <c r="Q240"/>
    </row>
    <row r="241" spans="1:24" s="11" customFormat="1" ht="20.25" customHeight="1" x14ac:dyDescent="0.2">
      <c r="A241" s="26"/>
      <c r="B241" s="26"/>
      <c r="C241" s="26"/>
      <c r="D241" s="27"/>
      <c r="E241" s="19"/>
      <c r="F241" s="19"/>
      <c r="G241" s="19"/>
      <c r="H241" s="19"/>
      <c r="I241" s="19"/>
      <c r="J241" s="19"/>
      <c r="K241" s="19"/>
      <c r="L241"/>
      <c r="M241"/>
      <c r="N241"/>
      <c r="O241"/>
      <c r="P241"/>
      <c r="Q241"/>
    </row>
    <row r="242" spans="1:24" s="11" customFormat="1" ht="39.75" customHeight="1" x14ac:dyDescent="0.2">
      <c r="A242" s="12"/>
      <c r="B242" s="361" t="s">
        <v>58</v>
      </c>
      <c r="C242" s="362"/>
      <c r="D242" s="363"/>
      <c r="E242" s="361" t="s">
        <v>59</v>
      </c>
      <c r="F242" s="363"/>
      <c r="G242" s="361" t="s">
        <v>64</v>
      </c>
      <c r="H242" s="362"/>
      <c r="I242" s="362"/>
      <c r="J242"/>
      <c r="K242"/>
      <c r="L242" s="368" t="s">
        <v>92</v>
      </c>
      <c r="M242" s="368"/>
      <c r="N242" s="368"/>
      <c r="O242" s="368"/>
      <c r="P242" s="368"/>
      <c r="Q242" s="368"/>
    </row>
    <row r="243" spans="1:24" s="20" customFormat="1" ht="38.25" x14ac:dyDescent="0.2">
      <c r="A243" s="28" t="s">
        <v>115</v>
      </c>
      <c r="B243" s="28" t="s">
        <v>114</v>
      </c>
      <c r="C243" s="28" t="s">
        <v>116</v>
      </c>
      <c r="D243" s="28" t="s">
        <v>161</v>
      </c>
      <c r="E243" s="28" t="s">
        <v>112</v>
      </c>
      <c r="F243" s="68" t="s">
        <v>113</v>
      </c>
      <c r="G243" s="68" t="s">
        <v>55</v>
      </c>
      <c r="H243" s="68" t="s">
        <v>97</v>
      </c>
      <c r="I243" s="68" t="s">
        <v>108</v>
      </c>
      <c r="J243"/>
      <c r="K243"/>
      <c r="L243" s="313" t="s">
        <v>60</v>
      </c>
      <c r="M243" s="313" t="s">
        <v>61</v>
      </c>
      <c r="N243" s="313" t="s">
        <v>62</v>
      </c>
      <c r="O243" s="313" t="s">
        <v>38</v>
      </c>
      <c r="P243" s="313" t="s">
        <v>57</v>
      </c>
      <c r="Q243" s="313" t="s">
        <v>14</v>
      </c>
    </row>
    <row r="244" spans="1:24" s="11" customFormat="1" ht="21" customHeight="1" x14ac:dyDescent="0.2">
      <c r="A244" s="55" t="s">
        <v>33</v>
      </c>
      <c r="B244" s="111"/>
      <c r="C244" s="111"/>
      <c r="D244" s="22">
        <f>B244+C244</f>
        <v>0</v>
      </c>
      <c r="E244" s="112"/>
      <c r="F244" s="100" t="str">
        <f>IF($G$240="","",IF(D244=0,"",$G$240/12*$B$240))</f>
        <v/>
      </c>
      <c r="G244" s="70"/>
      <c r="H244" s="70"/>
      <c r="I244" s="70"/>
      <c r="J244"/>
      <c r="K244"/>
      <c r="L244" s="178"/>
      <c r="M244" s="369"/>
      <c r="N244" s="178"/>
      <c r="O244" s="179"/>
      <c r="P244" s="179"/>
      <c r="Q244" s="179"/>
    </row>
    <row r="245" spans="1:24" s="11" customFormat="1" ht="21" customHeight="1" x14ac:dyDescent="0.2">
      <c r="A245" s="55" t="s">
        <v>32</v>
      </c>
      <c r="B245" s="111"/>
      <c r="C245" s="111"/>
      <c r="D245" s="22">
        <f t="shared" ref="D245:D255" si="39">B245+C245</f>
        <v>0</v>
      </c>
      <c r="E245" s="112"/>
      <c r="F245" s="101" t="str">
        <f t="shared" ref="F245:F255" si="40">IF($G$240="","",IF(D245=0,"",$G$240/12*$B$240))</f>
        <v/>
      </c>
      <c r="G245" s="70"/>
      <c r="H245" s="70"/>
      <c r="I245" s="70"/>
      <c r="J245"/>
      <c r="K245"/>
      <c r="L245" s="178"/>
      <c r="M245" s="369"/>
      <c r="N245" s="178"/>
      <c r="O245" s="179"/>
      <c r="P245" s="179"/>
      <c r="Q245" s="179"/>
    </row>
    <row r="246" spans="1:24" s="11" customFormat="1" ht="21" customHeight="1" x14ac:dyDescent="0.2">
      <c r="A246" s="55" t="s">
        <v>31</v>
      </c>
      <c r="B246" s="111"/>
      <c r="C246" s="111"/>
      <c r="D246" s="22">
        <f t="shared" si="39"/>
        <v>0</v>
      </c>
      <c r="E246" s="112"/>
      <c r="F246" s="101" t="str">
        <f t="shared" si="40"/>
        <v/>
      </c>
      <c r="G246" s="70"/>
      <c r="H246" s="70"/>
      <c r="I246" s="70"/>
      <c r="J246"/>
      <c r="K246"/>
      <c r="L246" s="178"/>
      <c r="M246" s="369"/>
      <c r="N246" s="178"/>
      <c r="O246" s="179"/>
      <c r="P246" s="179"/>
      <c r="Q246" s="179"/>
    </row>
    <row r="247" spans="1:24" s="11" customFormat="1" ht="21" customHeight="1" x14ac:dyDescent="0.2">
      <c r="A247" s="55" t="s">
        <v>30</v>
      </c>
      <c r="B247" s="111"/>
      <c r="C247" s="111"/>
      <c r="D247" s="22">
        <f t="shared" si="39"/>
        <v>0</v>
      </c>
      <c r="E247" s="112"/>
      <c r="F247" s="101" t="str">
        <f t="shared" si="40"/>
        <v/>
      </c>
      <c r="G247" s="70"/>
      <c r="H247" s="70"/>
      <c r="I247" s="70"/>
      <c r="J247"/>
      <c r="K247"/>
      <c r="L247" s="178"/>
      <c r="M247" s="369"/>
      <c r="N247" s="178"/>
      <c r="O247" s="179"/>
      <c r="P247" s="179"/>
      <c r="Q247" s="179"/>
    </row>
    <row r="248" spans="1:24" s="11" customFormat="1" ht="21" customHeight="1" x14ac:dyDescent="0.2">
      <c r="A248" s="55" t="s">
        <v>29</v>
      </c>
      <c r="B248" s="111"/>
      <c r="C248" s="111"/>
      <c r="D248" s="22">
        <f t="shared" si="39"/>
        <v>0</v>
      </c>
      <c r="E248" s="112"/>
      <c r="F248" s="101" t="str">
        <f t="shared" si="40"/>
        <v/>
      </c>
      <c r="G248" s="70"/>
      <c r="H248" s="70"/>
      <c r="I248" s="70"/>
      <c r="J248"/>
      <c r="K248"/>
      <c r="L248" s="178"/>
      <c r="M248" s="369"/>
      <c r="N248" s="178"/>
      <c r="O248" s="179"/>
      <c r="P248" s="179"/>
      <c r="Q248" s="179"/>
    </row>
    <row r="249" spans="1:24" s="11" customFormat="1" ht="21" customHeight="1" x14ac:dyDescent="0.2">
      <c r="A249" s="55" t="s">
        <v>28</v>
      </c>
      <c r="B249" s="111"/>
      <c r="C249" s="111"/>
      <c r="D249" s="22">
        <f t="shared" si="39"/>
        <v>0</v>
      </c>
      <c r="E249" s="112"/>
      <c r="F249" s="101" t="str">
        <f t="shared" si="40"/>
        <v/>
      </c>
      <c r="G249" s="70"/>
      <c r="H249" s="70"/>
      <c r="I249" s="70"/>
      <c r="J249"/>
      <c r="K249"/>
      <c r="L249" s="178"/>
      <c r="M249" s="369"/>
      <c r="N249" s="178"/>
      <c r="O249" s="179"/>
      <c r="P249" s="179"/>
      <c r="Q249" s="179"/>
    </row>
    <row r="250" spans="1:24" s="11" customFormat="1" ht="21" customHeight="1" x14ac:dyDescent="0.2">
      <c r="A250" s="55" t="s">
        <v>27</v>
      </c>
      <c r="B250" s="111"/>
      <c r="C250" s="111"/>
      <c r="D250" s="22">
        <f t="shared" si="39"/>
        <v>0</v>
      </c>
      <c r="E250" s="112"/>
      <c r="F250" s="101" t="str">
        <f t="shared" si="40"/>
        <v/>
      </c>
      <c r="G250" s="70"/>
      <c r="H250" s="70"/>
      <c r="I250" s="70"/>
      <c r="J250"/>
      <c r="K250"/>
      <c r="L250" s="178"/>
      <c r="M250" s="369"/>
      <c r="N250" s="178"/>
      <c r="O250" s="179"/>
      <c r="P250" s="179"/>
      <c r="Q250" s="179"/>
    </row>
    <row r="251" spans="1:24" s="11" customFormat="1" ht="21" customHeight="1" x14ac:dyDescent="0.2">
      <c r="A251" s="55" t="s">
        <v>26</v>
      </c>
      <c r="B251" s="111"/>
      <c r="C251" s="111"/>
      <c r="D251" s="22">
        <f t="shared" si="39"/>
        <v>0</v>
      </c>
      <c r="E251" s="112"/>
      <c r="F251" s="101" t="str">
        <f t="shared" si="40"/>
        <v/>
      </c>
      <c r="G251" s="70"/>
      <c r="H251" s="70"/>
      <c r="I251" s="70"/>
      <c r="J251"/>
      <c r="K251"/>
      <c r="L251" s="178"/>
      <c r="M251" s="369"/>
      <c r="N251" s="178"/>
      <c r="O251" s="179"/>
      <c r="P251" s="179"/>
      <c r="Q251" s="179"/>
    </row>
    <row r="252" spans="1:24" s="11" customFormat="1" ht="21" customHeight="1" x14ac:dyDescent="0.2">
      <c r="A252" s="55" t="s">
        <v>25</v>
      </c>
      <c r="B252" s="111"/>
      <c r="C252" s="111"/>
      <c r="D252" s="22">
        <f t="shared" si="39"/>
        <v>0</v>
      </c>
      <c r="E252" s="112"/>
      <c r="F252" s="101" t="str">
        <f t="shared" si="40"/>
        <v/>
      </c>
      <c r="G252" s="70"/>
      <c r="H252" s="70"/>
      <c r="I252" s="70"/>
      <c r="J252"/>
      <c r="K252"/>
      <c r="L252" s="178"/>
      <c r="M252" s="369"/>
      <c r="N252" s="178"/>
      <c r="O252" s="179"/>
      <c r="P252" s="179"/>
      <c r="Q252" s="179"/>
    </row>
    <row r="253" spans="1:24" ht="21" customHeight="1" x14ac:dyDescent="0.2">
      <c r="A253" s="55" t="s">
        <v>24</v>
      </c>
      <c r="B253" s="111"/>
      <c r="C253" s="111"/>
      <c r="D253" s="22">
        <f t="shared" si="39"/>
        <v>0</v>
      </c>
      <c r="E253" s="112"/>
      <c r="F253" s="101" t="str">
        <f t="shared" si="40"/>
        <v/>
      </c>
      <c r="G253" s="70"/>
      <c r="H253" s="70"/>
      <c r="I253" s="70"/>
      <c r="L253" s="178"/>
      <c r="M253" s="369"/>
      <c r="N253" s="178"/>
      <c r="O253" s="179"/>
      <c r="P253" s="179"/>
      <c r="Q253" s="179"/>
    </row>
    <row r="254" spans="1:24" ht="21" customHeight="1" x14ac:dyDescent="0.2">
      <c r="A254" s="55" t="s">
        <v>23</v>
      </c>
      <c r="B254" s="111"/>
      <c r="C254" s="111"/>
      <c r="D254" s="22">
        <f t="shared" si="39"/>
        <v>0</v>
      </c>
      <c r="E254" s="112"/>
      <c r="F254" s="101" t="str">
        <f t="shared" si="40"/>
        <v/>
      </c>
      <c r="G254" s="70"/>
      <c r="H254" s="70"/>
      <c r="I254" s="70"/>
      <c r="L254" s="178"/>
      <c r="M254" s="369"/>
      <c r="N254" s="178"/>
      <c r="O254" s="179"/>
      <c r="P254" s="179"/>
      <c r="Q254" s="179"/>
    </row>
    <row r="255" spans="1:24" ht="21" customHeight="1" x14ac:dyDescent="0.2">
      <c r="A255" s="55" t="s">
        <v>22</v>
      </c>
      <c r="B255" s="111"/>
      <c r="C255" s="111"/>
      <c r="D255" s="22">
        <f t="shared" si="39"/>
        <v>0</v>
      </c>
      <c r="E255" s="112"/>
      <c r="F255" s="102" t="str">
        <f t="shared" si="40"/>
        <v/>
      </c>
      <c r="G255" s="71"/>
      <c r="H255" s="71"/>
      <c r="I255" s="71"/>
      <c r="L255" s="178"/>
      <c r="M255" s="369"/>
      <c r="N255" s="178"/>
      <c r="O255" s="179"/>
      <c r="P255" s="179"/>
      <c r="Q255" s="179"/>
      <c r="R255" s="51"/>
      <c r="S255" s="1"/>
      <c r="T255" s="1"/>
      <c r="U255" s="1"/>
      <c r="V255" s="1"/>
      <c r="W255" s="1"/>
      <c r="X255" s="1"/>
    </row>
    <row r="256" spans="1:24" s="11" customFormat="1" ht="20.25" customHeight="1" x14ac:dyDescent="0.2">
      <c r="A256" s="24" t="s">
        <v>56</v>
      </c>
      <c r="B256" s="25">
        <f>SUM(B244:B255)</f>
        <v>0</v>
      </c>
      <c r="C256" s="25">
        <f t="shared" ref="C256:D256" si="41">SUM(C244:C255)</f>
        <v>0</v>
      </c>
      <c r="D256" s="25">
        <f t="shared" si="41"/>
        <v>0</v>
      </c>
      <c r="E256" s="49">
        <f>SUM(E244:E255)</f>
        <v>0</v>
      </c>
      <c r="F256" s="49">
        <f t="shared" ref="F256" si="42">SUM(F244:F255)</f>
        <v>0</v>
      </c>
      <c r="G256" s="23" t="e">
        <f>IF(I256*E256&gt;D256,D256,I256*E256)</f>
        <v>#VALUE!</v>
      </c>
      <c r="H256" s="25" t="e">
        <f>D256-G256</f>
        <v>#VALUE!</v>
      </c>
      <c r="I256" s="25" t="str">
        <f>IF(D256&gt;0,IF(D256&gt;COUNT(B244:B255)/12*100000*B240,COUNT(B244:B255)/12*100000*B240/F256,D256/F256),"")</f>
        <v/>
      </c>
      <c r="J256" s="67"/>
      <c r="K256" s="303"/>
      <c r="L256" s="21"/>
      <c r="M256" s="21"/>
      <c r="N256" s="21"/>
      <c r="O256" s="180">
        <f>SUM(O244:O255)</f>
        <v>0</v>
      </c>
      <c r="P256" s="180">
        <f>SUM(P244:P255)</f>
        <v>0</v>
      </c>
      <c r="Q256" s="10"/>
      <c r="S256" s="65"/>
    </row>
    <row r="258" spans="1:23" ht="16.5" customHeight="1" x14ac:dyDescent="0.2">
      <c r="A258" s="57" t="s">
        <v>118</v>
      </c>
      <c r="B258" s="58"/>
      <c r="C258" s="58"/>
      <c r="D258" s="58"/>
      <c r="E258" s="58"/>
      <c r="F258" s="58"/>
      <c r="G258" s="58"/>
      <c r="H258" s="58"/>
      <c r="I258" s="58"/>
      <c r="J258" s="58"/>
      <c r="K258" s="58"/>
    </row>
    <row r="259" spans="1:23" x14ac:dyDescent="0.2">
      <c r="A259" s="75" t="s">
        <v>19</v>
      </c>
      <c r="B259" s="78">
        <f>B239</f>
        <v>0</v>
      </c>
      <c r="C259" s="75" t="str">
        <f>B$3</f>
        <v>Nom du bénéficiaire</v>
      </c>
      <c r="D259" s="75" t="str">
        <f>"DDP"&amp;B$6&amp;"_PERSO_"&amp;B238</f>
        <v>DDP1_PERSO_</v>
      </c>
      <c r="E259" s="76">
        <f>I$239</f>
        <v>0</v>
      </c>
      <c r="F259" s="77">
        <f>T239</f>
        <v>30</v>
      </c>
      <c r="G259" s="76">
        <f>I$239</f>
        <v>0</v>
      </c>
      <c r="H259" s="78" t="s">
        <v>98</v>
      </c>
      <c r="I259" s="312" t="s">
        <v>260</v>
      </c>
      <c r="J259" s="79">
        <f>D256</f>
        <v>0</v>
      </c>
      <c r="K259" s="79" t="e">
        <f>H256</f>
        <v>#VALUE!</v>
      </c>
      <c r="L259" s="54"/>
      <c r="M259" s="1"/>
      <c r="N259" s="1"/>
      <c r="O259" s="51"/>
      <c r="P259" s="51"/>
      <c r="Q259" s="51"/>
      <c r="R259" s="1"/>
      <c r="S259" s="69"/>
      <c r="T259" s="69" t="e">
        <f>G256</f>
        <v>#VALUE!</v>
      </c>
      <c r="U259" s="1"/>
      <c r="V259" s="1"/>
      <c r="W259" s="1"/>
    </row>
    <row r="261" spans="1:23" s="11" customFormat="1" ht="40.5" customHeight="1" x14ac:dyDescent="0.2">
      <c r="A261" s="44" t="s">
        <v>83</v>
      </c>
      <c r="B261" s="353"/>
      <c r="C261" s="354"/>
      <c r="D261" s="355"/>
      <c r="E261" s="359" t="s">
        <v>84</v>
      </c>
      <c r="F261" s="360"/>
      <c r="G261" s="353"/>
      <c r="H261" s="354"/>
      <c r="I261" s="355"/>
      <c r="J261" s="53"/>
      <c r="K261" s="53"/>
      <c r="L261"/>
      <c r="M261"/>
      <c r="N261"/>
      <c r="O261"/>
      <c r="P261"/>
      <c r="Q261"/>
    </row>
    <row r="262" spans="1:23" s="11" customFormat="1" ht="40.5" customHeight="1" x14ac:dyDescent="0.2">
      <c r="A262" s="44" t="s">
        <v>101</v>
      </c>
      <c r="B262" s="106"/>
      <c r="C262" s="107"/>
      <c r="D262" s="108"/>
      <c r="E262" s="59" t="s">
        <v>85</v>
      </c>
      <c r="F262" s="50" t="s">
        <v>99</v>
      </c>
      <c r="G262" s="109"/>
      <c r="H262" s="60" t="s">
        <v>100</v>
      </c>
      <c r="I262" s="110"/>
      <c r="J262" s="66"/>
      <c r="K262" s="66"/>
      <c r="L262"/>
      <c r="M262"/>
      <c r="N262"/>
      <c r="O262"/>
      <c r="P262"/>
      <c r="Q262"/>
      <c r="S262" s="1">
        <f>MONTH(G262)</f>
        <v>1</v>
      </c>
      <c r="T262" s="51">
        <f>IF(S262=2,G262+27,IF(OR(S262=1,S262=3,S262=5,S262=7,S262=8,S262=10,S262=12),G262+30,G262+29))</f>
        <v>30</v>
      </c>
    </row>
    <row r="263" spans="1:23" s="11" customFormat="1" ht="40.5" customHeight="1" x14ac:dyDescent="0.2">
      <c r="A263" s="44" t="s">
        <v>93</v>
      </c>
      <c r="B263" s="373"/>
      <c r="C263" s="354"/>
      <c r="D263" s="355"/>
      <c r="E263" s="359" t="s">
        <v>94</v>
      </c>
      <c r="F263" s="360"/>
      <c r="G263" s="353"/>
      <c r="H263" s="354"/>
      <c r="I263" s="355"/>
      <c r="J263" s="53"/>
      <c r="K263" s="53"/>
      <c r="L263"/>
      <c r="M263"/>
      <c r="N263"/>
      <c r="O263"/>
      <c r="P263"/>
      <c r="Q263"/>
    </row>
    <row r="264" spans="1:23" s="11" customFormat="1" ht="20.25" customHeight="1" x14ac:dyDescent="0.2">
      <c r="A264" s="26"/>
      <c r="B264" s="26"/>
      <c r="C264" s="26"/>
      <c r="D264" s="27"/>
      <c r="E264" s="19"/>
      <c r="F264" s="19"/>
      <c r="G264" s="19"/>
      <c r="H264" s="19"/>
      <c r="I264" s="19"/>
      <c r="J264" s="19"/>
      <c r="K264" s="19"/>
      <c r="L264"/>
      <c r="M264"/>
      <c r="N264"/>
      <c r="O264"/>
      <c r="P264"/>
      <c r="Q264"/>
    </row>
    <row r="265" spans="1:23" s="11" customFormat="1" ht="39.75" customHeight="1" x14ac:dyDescent="0.2">
      <c r="A265" s="12"/>
      <c r="B265" s="361" t="s">
        <v>58</v>
      </c>
      <c r="C265" s="362"/>
      <c r="D265" s="363"/>
      <c r="E265" s="361" t="s">
        <v>59</v>
      </c>
      <c r="F265" s="363"/>
      <c r="G265" s="361" t="s">
        <v>64</v>
      </c>
      <c r="H265" s="362"/>
      <c r="I265" s="362"/>
      <c r="J265"/>
      <c r="K265"/>
      <c r="L265" s="368" t="s">
        <v>92</v>
      </c>
      <c r="M265" s="368"/>
      <c r="N265" s="368"/>
      <c r="O265" s="368"/>
      <c r="P265" s="368"/>
      <c r="Q265" s="368"/>
    </row>
    <row r="266" spans="1:23" s="20" customFormat="1" ht="38.25" x14ac:dyDescent="0.2">
      <c r="A266" s="28" t="s">
        <v>115</v>
      </c>
      <c r="B266" s="28" t="s">
        <v>114</v>
      </c>
      <c r="C266" s="28" t="s">
        <v>116</v>
      </c>
      <c r="D266" s="28" t="s">
        <v>161</v>
      </c>
      <c r="E266" s="28" t="s">
        <v>112</v>
      </c>
      <c r="F266" s="68" t="s">
        <v>113</v>
      </c>
      <c r="G266" s="68" t="s">
        <v>55</v>
      </c>
      <c r="H266" s="68" t="s">
        <v>97</v>
      </c>
      <c r="I266" s="68" t="s">
        <v>108</v>
      </c>
      <c r="J266"/>
      <c r="K266"/>
      <c r="L266" s="313" t="s">
        <v>60</v>
      </c>
      <c r="M266" s="313" t="s">
        <v>61</v>
      </c>
      <c r="N266" s="313" t="s">
        <v>62</v>
      </c>
      <c r="O266" s="313" t="s">
        <v>38</v>
      </c>
      <c r="P266" s="313" t="s">
        <v>57</v>
      </c>
      <c r="Q266" s="313" t="s">
        <v>14</v>
      </c>
    </row>
    <row r="267" spans="1:23" s="11" customFormat="1" ht="21" customHeight="1" x14ac:dyDescent="0.2">
      <c r="A267" s="55" t="s">
        <v>33</v>
      </c>
      <c r="B267" s="111"/>
      <c r="C267" s="111"/>
      <c r="D267" s="22">
        <f>B267+C267</f>
        <v>0</v>
      </c>
      <c r="E267" s="112"/>
      <c r="F267" s="100" t="str">
        <f>IF($G$263="","",IF(D267=0,"",$G$263/12*$B$263))</f>
        <v/>
      </c>
      <c r="G267" s="70"/>
      <c r="H267" s="70"/>
      <c r="I267" s="70"/>
      <c r="J267"/>
      <c r="K267"/>
      <c r="L267" s="178"/>
      <c r="M267" s="369"/>
      <c r="N267" s="178"/>
      <c r="O267" s="179"/>
      <c r="P267" s="179"/>
      <c r="Q267" s="179"/>
    </row>
    <row r="268" spans="1:23" s="11" customFormat="1" ht="21" customHeight="1" x14ac:dyDescent="0.2">
      <c r="A268" s="55" t="s">
        <v>32</v>
      </c>
      <c r="B268" s="111"/>
      <c r="C268" s="111"/>
      <c r="D268" s="22">
        <f t="shared" ref="D268:D278" si="43">B268+C268</f>
        <v>0</v>
      </c>
      <c r="E268" s="112"/>
      <c r="F268" s="101" t="str">
        <f t="shared" ref="F268:F278" si="44">IF($G$263="","",IF(D268=0,"",$G$263/12*$B$263))</f>
        <v/>
      </c>
      <c r="G268" s="70"/>
      <c r="H268" s="70"/>
      <c r="I268" s="70"/>
      <c r="J268"/>
      <c r="K268"/>
      <c r="L268" s="178"/>
      <c r="M268" s="369"/>
      <c r="N268" s="178"/>
      <c r="O268" s="179"/>
      <c r="P268" s="179"/>
      <c r="Q268" s="179"/>
    </row>
    <row r="269" spans="1:23" s="11" customFormat="1" ht="21" customHeight="1" x14ac:dyDescent="0.2">
      <c r="A269" s="55" t="s">
        <v>31</v>
      </c>
      <c r="B269" s="111"/>
      <c r="C269" s="111"/>
      <c r="D269" s="22">
        <f t="shared" si="43"/>
        <v>0</v>
      </c>
      <c r="E269" s="112"/>
      <c r="F269" s="101" t="str">
        <f t="shared" si="44"/>
        <v/>
      </c>
      <c r="G269" s="70"/>
      <c r="H269" s="70"/>
      <c r="I269" s="70"/>
      <c r="J269"/>
      <c r="K269"/>
      <c r="L269" s="178"/>
      <c r="M269" s="369"/>
      <c r="N269" s="178"/>
      <c r="O269" s="179"/>
      <c r="P269" s="179"/>
      <c r="Q269" s="179"/>
    </row>
    <row r="270" spans="1:23" s="11" customFormat="1" ht="21" customHeight="1" x14ac:dyDescent="0.2">
      <c r="A270" s="55" t="s">
        <v>30</v>
      </c>
      <c r="B270" s="111"/>
      <c r="C270" s="111"/>
      <c r="D270" s="22">
        <f t="shared" si="43"/>
        <v>0</v>
      </c>
      <c r="E270" s="112"/>
      <c r="F270" s="101" t="str">
        <f t="shared" si="44"/>
        <v/>
      </c>
      <c r="G270" s="70"/>
      <c r="H270" s="70"/>
      <c r="I270" s="70"/>
      <c r="J270"/>
      <c r="K270"/>
      <c r="L270" s="178"/>
      <c r="M270" s="369"/>
      <c r="N270" s="178"/>
      <c r="O270" s="179"/>
      <c r="P270" s="179"/>
      <c r="Q270" s="179"/>
    </row>
    <row r="271" spans="1:23" s="11" customFormat="1" ht="21" customHeight="1" x14ac:dyDescent="0.2">
      <c r="A271" s="55" t="s">
        <v>29</v>
      </c>
      <c r="B271" s="111"/>
      <c r="C271" s="111"/>
      <c r="D271" s="22">
        <f t="shared" si="43"/>
        <v>0</v>
      </c>
      <c r="E271" s="112"/>
      <c r="F271" s="101" t="str">
        <f t="shared" si="44"/>
        <v/>
      </c>
      <c r="G271" s="70"/>
      <c r="H271" s="70"/>
      <c r="I271" s="70"/>
      <c r="J271"/>
      <c r="K271"/>
      <c r="L271" s="178"/>
      <c r="M271" s="369"/>
      <c r="N271" s="178"/>
      <c r="O271" s="179"/>
      <c r="P271" s="179"/>
      <c r="Q271" s="179"/>
    </row>
    <row r="272" spans="1:23" s="11" customFormat="1" ht="21" customHeight="1" x14ac:dyDescent="0.2">
      <c r="A272" s="55" t="s">
        <v>28</v>
      </c>
      <c r="B272" s="111"/>
      <c r="C272" s="111"/>
      <c r="D272" s="22">
        <f t="shared" si="43"/>
        <v>0</v>
      </c>
      <c r="E272" s="112"/>
      <c r="F272" s="101" t="str">
        <f t="shared" si="44"/>
        <v/>
      </c>
      <c r="G272" s="70"/>
      <c r="H272" s="70"/>
      <c r="I272" s="70"/>
      <c r="J272"/>
      <c r="K272"/>
      <c r="L272" s="178"/>
      <c r="M272" s="369"/>
      <c r="N272" s="178"/>
      <c r="O272" s="179"/>
      <c r="P272" s="179"/>
      <c r="Q272" s="179"/>
    </row>
    <row r="273" spans="1:24" s="11" customFormat="1" ht="21" customHeight="1" x14ac:dyDescent="0.2">
      <c r="A273" s="55" t="s">
        <v>27</v>
      </c>
      <c r="B273" s="111"/>
      <c r="C273" s="111"/>
      <c r="D273" s="22">
        <f t="shared" si="43"/>
        <v>0</v>
      </c>
      <c r="E273" s="112"/>
      <c r="F273" s="101" t="str">
        <f t="shared" si="44"/>
        <v/>
      </c>
      <c r="G273" s="70"/>
      <c r="H273" s="70"/>
      <c r="I273" s="70"/>
      <c r="J273"/>
      <c r="K273"/>
      <c r="L273" s="178"/>
      <c r="M273" s="369"/>
      <c r="N273" s="178"/>
      <c r="O273" s="179"/>
      <c r="P273" s="179"/>
      <c r="Q273" s="179"/>
    </row>
    <row r="274" spans="1:24" s="11" customFormat="1" ht="21" customHeight="1" x14ac:dyDescent="0.2">
      <c r="A274" s="55" t="s">
        <v>26</v>
      </c>
      <c r="B274" s="111"/>
      <c r="C274" s="111"/>
      <c r="D274" s="22">
        <f t="shared" si="43"/>
        <v>0</v>
      </c>
      <c r="E274" s="112"/>
      <c r="F274" s="101" t="str">
        <f t="shared" si="44"/>
        <v/>
      </c>
      <c r="G274" s="70"/>
      <c r="H274" s="70"/>
      <c r="I274" s="70"/>
      <c r="J274"/>
      <c r="K274"/>
      <c r="L274" s="178"/>
      <c r="M274" s="369"/>
      <c r="N274" s="178"/>
      <c r="O274" s="179"/>
      <c r="P274" s="179"/>
      <c r="Q274" s="179"/>
    </row>
    <row r="275" spans="1:24" s="11" customFormat="1" ht="21" customHeight="1" x14ac:dyDescent="0.2">
      <c r="A275" s="55" t="s">
        <v>25</v>
      </c>
      <c r="B275" s="111"/>
      <c r="C275" s="111"/>
      <c r="D275" s="22">
        <f t="shared" si="43"/>
        <v>0</v>
      </c>
      <c r="E275" s="112"/>
      <c r="F275" s="101" t="str">
        <f t="shared" si="44"/>
        <v/>
      </c>
      <c r="G275" s="70"/>
      <c r="H275" s="70"/>
      <c r="I275" s="70"/>
      <c r="J275"/>
      <c r="K275"/>
      <c r="L275" s="178"/>
      <c r="M275" s="369"/>
      <c r="N275" s="178"/>
      <c r="O275" s="179"/>
      <c r="P275" s="179"/>
      <c r="Q275" s="179"/>
    </row>
    <row r="276" spans="1:24" ht="21" customHeight="1" x14ac:dyDescent="0.2">
      <c r="A276" s="55" t="s">
        <v>24</v>
      </c>
      <c r="B276" s="111"/>
      <c r="C276" s="111"/>
      <c r="D276" s="22">
        <f t="shared" si="43"/>
        <v>0</v>
      </c>
      <c r="E276" s="112"/>
      <c r="F276" s="101" t="str">
        <f t="shared" si="44"/>
        <v/>
      </c>
      <c r="G276" s="70"/>
      <c r="H276" s="70"/>
      <c r="I276" s="70"/>
      <c r="L276" s="178"/>
      <c r="M276" s="369"/>
      <c r="N276" s="178"/>
      <c r="O276" s="179"/>
      <c r="P276" s="179"/>
      <c r="Q276" s="179"/>
    </row>
    <row r="277" spans="1:24" ht="21" customHeight="1" x14ac:dyDescent="0.2">
      <c r="A277" s="55" t="s">
        <v>23</v>
      </c>
      <c r="B277" s="111"/>
      <c r="C277" s="111"/>
      <c r="D277" s="22">
        <f t="shared" si="43"/>
        <v>0</v>
      </c>
      <c r="E277" s="112"/>
      <c r="F277" s="101" t="str">
        <f t="shared" si="44"/>
        <v/>
      </c>
      <c r="G277" s="70"/>
      <c r="H277" s="70"/>
      <c r="I277" s="70"/>
      <c r="L277" s="178"/>
      <c r="M277" s="369"/>
      <c r="N277" s="178"/>
      <c r="O277" s="179"/>
      <c r="P277" s="179"/>
      <c r="Q277" s="179"/>
    </row>
    <row r="278" spans="1:24" ht="21" customHeight="1" x14ac:dyDescent="0.2">
      <c r="A278" s="55" t="s">
        <v>22</v>
      </c>
      <c r="B278" s="111"/>
      <c r="C278" s="111"/>
      <c r="D278" s="22">
        <f t="shared" si="43"/>
        <v>0</v>
      </c>
      <c r="E278" s="112"/>
      <c r="F278" s="102" t="str">
        <f t="shared" si="44"/>
        <v/>
      </c>
      <c r="G278" s="71"/>
      <c r="H278" s="71"/>
      <c r="I278" s="71"/>
      <c r="L278" s="178"/>
      <c r="M278" s="369"/>
      <c r="N278" s="178"/>
      <c r="O278" s="179"/>
      <c r="P278" s="179"/>
      <c r="Q278" s="179"/>
      <c r="R278" s="51"/>
      <c r="S278" s="1"/>
      <c r="T278" s="1"/>
      <c r="U278" s="1"/>
      <c r="V278" s="1"/>
      <c r="W278" s="1"/>
      <c r="X278" s="1"/>
    </row>
    <row r="279" spans="1:24" s="11" customFormat="1" ht="20.25" customHeight="1" x14ac:dyDescent="0.2">
      <c r="A279" s="24" t="s">
        <v>56</v>
      </c>
      <c r="B279" s="25">
        <f>SUM(B267:B278)</f>
        <v>0</v>
      </c>
      <c r="C279" s="25">
        <f t="shared" ref="C279:D279" si="45">SUM(C267:C278)</f>
        <v>0</v>
      </c>
      <c r="D279" s="25">
        <f t="shared" si="45"/>
        <v>0</v>
      </c>
      <c r="E279" s="49">
        <f>SUM(E267:E278)</f>
        <v>0</v>
      </c>
      <c r="F279" s="49">
        <f t="shared" ref="F279" si="46">SUM(F267:F278)</f>
        <v>0</v>
      </c>
      <c r="G279" s="23" t="e">
        <f>IF(I279*E279&gt;D279,D279,I279*E279)</f>
        <v>#VALUE!</v>
      </c>
      <c r="H279" s="25" t="e">
        <f>D279-G279</f>
        <v>#VALUE!</v>
      </c>
      <c r="I279" s="25" t="str">
        <f>IF(D279&gt;0,IF(D279&gt;COUNT(B267:B278)/12*100000*B263,COUNT(B267:B278)/12*100000*B263/F279,D279/F279),"")</f>
        <v/>
      </c>
      <c r="J279" s="67"/>
      <c r="K279" s="303"/>
      <c r="L279" s="21"/>
      <c r="M279" s="21"/>
      <c r="N279" s="21"/>
      <c r="O279" s="180">
        <f>SUM(O267:O278)</f>
        <v>0</v>
      </c>
      <c r="P279" s="180">
        <f>SUM(P267:P278)</f>
        <v>0</v>
      </c>
      <c r="Q279" s="10"/>
      <c r="S279" s="65"/>
    </row>
    <row r="281" spans="1:24" ht="16.5" customHeight="1" x14ac:dyDescent="0.2">
      <c r="A281" s="57" t="s">
        <v>118</v>
      </c>
      <c r="B281" s="58"/>
      <c r="C281" s="58"/>
      <c r="D281" s="58"/>
      <c r="E281" s="58"/>
      <c r="F281" s="58"/>
      <c r="G281" s="58"/>
      <c r="H281" s="58"/>
      <c r="I281" s="58"/>
      <c r="J281" s="58"/>
      <c r="K281" s="58"/>
    </row>
    <row r="282" spans="1:24" x14ac:dyDescent="0.2">
      <c r="A282" s="75" t="s">
        <v>19</v>
      </c>
      <c r="B282" s="78">
        <f>B262</f>
        <v>0</v>
      </c>
      <c r="C282" s="75" t="str">
        <f>B$3</f>
        <v>Nom du bénéficiaire</v>
      </c>
      <c r="D282" s="75" t="str">
        <f>"DDP"&amp;B$6&amp;"_PERSO_"&amp;B261</f>
        <v>DDP1_PERSO_</v>
      </c>
      <c r="E282" s="76">
        <f>I$262</f>
        <v>0</v>
      </c>
      <c r="F282" s="77">
        <f>T262</f>
        <v>30</v>
      </c>
      <c r="G282" s="76">
        <f>I$262</f>
        <v>0</v>
      </c>
      <c r="H282" s="78" t="s">
        <v>98</v>
      </c>
      <c r="I282" s="312" t="s">
        <v>260</v>
      </c>
      <c r="J282" s="79">
        <f>D279</f>
        <v>0</v>
      </c>
      <c r="K282" s="79" t="e">
        <f>H279</f>
        <v>#VALUE!</v>
      </c>
      <c r="L282" s="54"/>
      <c r="M282" s="1"/>
      <c r="N282" s="1"/>
      <c r="O282" s="51"/>
      <c r="P282" s="51"/>
      <c r="Q282" s="51"/>
      <c r="R282" s="1"/>
      <c r="S282" s="69"/>
      <c r="T282" s="69" t="e">
        <f>G279</f>
        <v>#VALUE!</v>
      </c>
      <c r="U282" s="1"/>
      <c r="V282" s="1"/>
      <c r="W282" s="1"/>
    </row>
    <row r="284" spans="1:24" s="11" customFormat="1" ht="40.5" customHeight="1" x14ac:dyDescent="0.2">
      <c r="A284" s="44" t="s">
        <v>83</v>
      </c>
      <c r="B284" s="353"/>
      <c r="C284" s="354"/>
      <c r="D284" s="355"/>
      <c r="E284" s="359" t="s">
        <v>84</v>
      </c>
      <c r="F284" s="360"/>
      <c r="G284" s="353"/>
      <c r="H284" s="354"/>
      <c r="I284" s="355"/>
      <c r="J284" s="53"/>
      <c r="K284" s="53"/>
      <c r="L284"/>
      <c r="M284"/>
      <c r="N284"/>
      <c r="O284"/>
      <c r="P284"/>
      <c r="Q284"/>
    </row>
    <row r="285" spans="1:24" s="11" customFormat="1" ht="40.5" customHeight="1" x14ac:dyDescent="0.2">
      <c r="A285" s="44" t="s">
        <v>101</v>
      </c>
      <c r="B285" s="106"/>
      <c r="C285" s="107"/>
      <c r="D285" s="108"/>
      <c r="E285" s="59" t="s">
        <v>85</v>
      </c>
      <c r="F285" s="50" t="s">
        <v>99</v>
      </c>
      <c r="G285" s="109"/>
      <c r="H285" s="60" t="s">
        <v>100</v>
      </c>
      <c r="I285" s="110"/>
      <c r="J285" s="66"/>
      <c r="K285" s="66"/>
      <c r="L285"/>
      <c r="M285"/>
      <c r="N285"/>
      <c r="O285"/>
      <c r="P285"/>
      <c r="Q285"/>
      <c r="S285" s="1">
        <f>MONTH(G285)</f>
        <v>1</v>
      </c>
      <c r="T285" s="51">
        <f>IF(S285=2,G285+27,IF(OR(S285=1,S285=3,S285=5,S285=7,S285=8,S285=10,S285=12),G285+30,G285+29))</f>
        <v>30</v>
      </c>
    </row>
    <row r="286" spans="1:24" s="11" customFormat="1" ht="40.5" customHeight="1" x14ac:dyDescent="0.2">
      <c r="A286" s="44" t="s">
        <v>93</v>
      </c>
      <c r="B286" s="373"/>
      <c r="C286" s="354"/>
      <c r="D286" s="355"/>
      <c r="E286" s="359" t="s">
        <v>94</v>
      </c>
      <c r="F286" s="360"/>
      <c r="G286" s="353"/>
      <c r="H286" s="354"/>
      <c r="I286" s="355"/>
      <c r="J286" s="53"/>
      <c r="K286" s="53"/>
      <c r="L286"/>
      <c r="M286"/>
      <c r="N286"/>
      <c r="O286"/>
      <c r="P286"/>
      <c r="Q286"/>
    </row>
    <row r="287" spans="1:24" s="11" customFormat="1" ht="20.25" customHeight="1" x14ac:dyDescent="0.2">
      <c r="A287" s="26"/>
      <c r="B287" s="26"/>
      <c r="C287" s="26"/>
      <c r="D287" s="27"/>
      <c r="E287" s="19"/>
      <c r="F287" s="19"/>
      <c r="G287" s="19"/>
      <c r="H287" s="19"/>
      <c r="I287" s="19"/>
      <c r="J287" s="19"/>
      <c r="K287" s="19"/>
      <c r="L287"/>
      <c r="M287"/>
      <c r="N287"/>
      <c r="O287"/>
      <c r="P287"/>
      <c r="Q287"/>
    </row>
    <row r="288" spans="1:24" s="11" customFormat="1" ht="39.75" customHeight="1" x14ac:dyDescent="0.2">
      <c r="A288" s="12"/>
      <c r="B288" s="361" t="s">
        <v>58</v>
      </c>
      <c r="C288" s="362"/>
      <c r="D288" s="363"/>
      <c r="E288" s="361" t="s">
        <v>59</v>
      </c>
      <c r="F288" s="363"/>
      <c r="G288" s="361" t="s">
        <v>64</v>
      </c>
      <c r="H288" s="362"/>
      <c r="I288" s="362"/>
      <c r="J288"/>
      <c r="K288"/>
      <c r="L288" s="368" t="s">
        <v>92</v>
      </c>
      <c r="M288" s="368"/>
      <c r="N288" s="368"/>
      <c r="O288" s="368"/>
      <c r="P288" s="368"/>
      <c r="Q288" s="368"/>
    </row>
    <row r="289" spans="1:24" s="20" customFormat="1" ht="38.25" x14ac:dyDescent="0.2">
      <c r="A289" s="28" t="s">
        <v>115</v>
      </c>
      <c r="B289" s="28" t="s">
        <v>114</v>
      </c>
      <c r="C289" s="28" t="s">
        <v>116</v>
      </c>
      <c r="D289" s="28" t="s">
        <v>161</v>
      </c>
      <c r="E289" s="28" t="s">
        <v>112</v>
      </c>
      <c r="F289" s="68" t="s">
        <v>113</v>
      </c>
      <c r="G289" s="68" t="s">
        <v>55</v>
      </c>
      <c r="H289" s="68" t="s">
        <v>97</v>
      </c>
      <c r="I289" s="68" t="s">
        <v>108</v>
      </c>
      <c r="J289"/>
      <c r="K289"/>
      <c r="L289" s="313" t="s">
        <v>60</v>
      </c>
      <c r="M289" s="313" t="s">
        <v>61</v>
      </c>
      <c r="N289" s="313" t="s">
        <v>62</v>
      </c>
      <c r="O289" s="313" t="s">
        <v>38</v>
      </c>
      <c r="P289" s="313" t="s">
        <v>57</v>
      </c>
      <c r="Q289" s="313" t="s">
        <v>14</v>
      </c>
    </row>
    <row r="290" spans="1:24" s="11" customFormat="1" ht="21" customHeight="1" x14ac:dyDescent="0.2">
      <c r="A290" s="55" t="s">
        <v>33</v>
      </c>
      <c r="B290" s="111"/>
      <c r="C290" s="111"/>
      <c r="D290" s="22">
        <f>B290+C290</f>
        <v>0</v>
      </c>
      <c r="E290" s="112"/>
      <c r="F290" s="100" t="str">
        <f>IF($G$286="","",IF(D290=0,"",$G$286/12*$B$286))</f>
        <v/>
      </c>
      <c r="G290" s="70"/>
      <c r="H290" s="70"/>
      <c r="I290" s="70"/>
      <c r="J290"/>
      <c r="K290"/>
      <c r="L290" s="178"/>
      <c r="M290" s="369"/>
      <c r="N290" s="178"/>
      <c r="O290" s="179"/>
      <c r="P290" s="179"/>
      <c r="Q290" s="179"/>
    </row>
    <row r="291" spans="1:24" s="11" customFormat="1" ht="21" customHeight="1" x14ac:dyDescent="0.2">
      <c r="A291" s="55" t="s">
        <v>32</v>
      </c>
      <c r="B291" s="111"/>
      <c r="C291" s="111"/>
      <c r="D291" s="22">
        <f t="shared" ref="D291:D301" si="47">B291+C291</f>
        <v>0</v>
      </c>
      <c r="E291" s="112"/>
      <c r="F291" s="101" t="str">
        <f t="shared" ref="F291:F301" si="48">IF($G$286="","",IF(D291=0,"",$G$286/12*$B$286))</f>
        <v/>
      </c>
      <c r="G291" s="70"/>
      <c r="H291" s="70"/>
      <c r="I291" s="70"/>
      <c r="J291"/>
      <c r="K291"/>
      <c r="L291" s="178"/>
      <c r="M291" s="369"/>
      <c r="N291" s="178"/>
      <c r="O291" s="179"/>
      <c r="P291" s="179"/>
      <c r="Q291" s="179"/>
    </row>
    <row r="292" spans="1:24" s="11" customFormat="1" ht="21" customHeight="1" x14ac:dyDescent="0.2">
      <c r="A292" s="55" t="s">
        <v>31</v>
      </c>
      <c r="B292" s="111"/>
      <c r="C292" s="111"/>
      <c r="D292" s="22">
        <f t="shared" si="47"/>
        <v>0</v>
      </c>
      <c r="E292" s="112"/>
      <c r="F292" s="101" t="str">
        <f t="shared" si="48"/>
        <v/>
      </c>
      <c r="G292" s="70"/>
      <c r="H292" s="70"/>
      <c r="I292" s="70"/>
      <c r="J292"/>
      <c r="K292"/>
      <c r="L292" s="178"/>
      <c r="M292" s="369"/>
      <c r="N292" s="178"/>
      <c r="O292" s="179"/>
      <c r="P292" s="179"/>
      <c r="Q292" s="179"/>
    </row>
    <row r="293" spans="1:24" s="11" customFormat="1" ht="21" customHeight="1" x14ac:dyDescent="0.2">
      <c r="A293" s="55" t="s">
        <v>30</v>
      </c>
      <c r="B293" s="111"/>
      <c r="C293" s="111"/>
      <c r="D293" s="22">
        <f t="shared" si="47"/>
        <v>0</v>
      </c>
      <c r="E293" s="112"/>
      <c r="F293" s="101" t="str">
        <f t="shared" si="48"/>
        <v/>
      </c>
      <c r="G293" s="70"/>
      <c r="H293" s="70"/>
      <c r="I293" s="70"/>
      <c r="J293"/>
      <c r="K293"/>
      <c r="L293" s="178"/>
      <c r="M293" s="369"/>
      <c r="N293" s="178"/>
      <c r="O293" s="179"/>
      <c r="P293" s="179"/>
      <c r="Q293" s="179"/>
    </row>
    <row r="294" spans="1:24" s="11" customFormat="1" ht="21" customHeight="1" x14ac:dyDescent="0.2">
      <c r="A294" s="55" t="s">
        <v>29</v>
      </c>
      <c r="B294" s="111"/>
      <c r="C294" s="111"/>
      <c r="D294" s="22">
        <f t="shared" si="47"/>
        <v>0</v>
      </c>
      <c r="E294" s="112"/>
      <c r="F294" s="101" t="str">
        <f t="shared" si="48"/>
        <v/>
      </c>
      <c r="G294" s="70"/>
      <c r="H294" s="70"/>
      <c r="I294" s="70"/>
      <c r="J294"/>
      <c r="K294"/>
      <c r="L294" s="178"/>
      <c r="M294" s="369"/>
      <c r="N294" s="178"/>
      <c r="O294" s="179"/>
      <c r="P294" s="179"/>
      <c r="Q294" s="179"/>
    </row>
    <row r="295" spans="1:24" s="11" customFormat="1" ht="21" customHeight="1" x14ac:dyDescent="0.2">
      <c r="A295" s="55" t="s">
        <v>28</v>
      </c>
      <c r="B295" s="111"/>
      <c r="C295" s="111"/>
      <c r="D295" s="22">
        <f t="shared" si="47"/>
        <v>0</v>
      </c>
      <c r="E295" s="112"/>
      <c r="F295" s="101" t="str">
        <f t="shared" si="48"/>
        <v/>
      </c>
      <c r="G295" s="70"/>
      <c r="H295" s="70"/>
      <c r="I295" s="70"/>
      <c r="J295"/>
      <c r="K295"/>
      <c r="L295" s="178"/>
      <c r="M295" s="369"/>
      <c r="N295" s="178"/>
      <c r="O295" s="179"/>
      <c r="P295" s="179"/>
      <c r="Q295" s="179"/>
    </row>
    <row r="296" spans="1:24" s="11" customFormat="1" ht="21" customHeight="1" x14ac:dyDescent="0.2">
      <c r="A296" s="55" t="s">
        <v>27</v>
      </c>
      <c r="B296" s="111"/>
      <c r="C296" s="111"/>
      <c r="D296" s="22">
        <f t="shared" si="47"/>
        <v>0</v>
      </c>
      <c r="E296" s="112"/>
      <c r="F296" s="101" t="str">
        <f t="shared" si="48"/>
        <v/>
      </c>
      <c r="G296" s="70"/>
      <c r="H296" s="70"/>
      <c r="I296" s="70"/>
      <c r="J296"/>
      <c r="K296"/>
      <c r="L296" s="178"/>
      <c r="M296" s="369"/>
      <c r="N296" s="178"/>
      <c r="O296" s="179"/>
      <c r="P296" s="179"/>
      <c r="Q296" s="179"/>
    </row>
    <row r="297" spans="1:24" s="11" customFormat="1" ht="21" customHeight="1" x14ac:dyDescent="0.2">
      <c r="A297" s="55" t="s">
        <v>26</v>
      </c>
      <c r="B297" s="111"/>
      <c r="C297" s="111"/>
      <c r="D297" s="22">
        <f t="shared" si="47"/>
        <v>0</v>
      </c>
      <c r="E297" s="112"/>
      <c r="F297" s="101" t="str">
        <f t="shared" si="48"/>
        <v/>
      </c>
      <c r="G297" s="70"/>
      <c r="H297" s="70"/>
      <c r="I297" s="70"/>
      <c r="J297"/>
      <c r="K297"/>
      <c r="L297" s="178"/>
      <c r="M297" s="369"/>
      <c r="N297" s="178"/>
      <c r="O297" s="179"/>
      <c r="P297" s="179"/>
      <c r="Q297" s="179"/>
    </row>
    <row r="298" spans="1:24" s="11" customFormat="1" ht="21" customHeight="1" x14ac:dyDescent="0.2">
      <c r="A298" s="55" t="s">
        <v>25</v>
      </c>
      <c r="B298" s="111"/>
      <c r="C298" s="111"/>
      <c r="D298" s="22">
        <f t="shared" si="47"/>
        <v>0</v>
      </c>
      <c r="E298" s="112"/>
      <c r="F298" s="101" t="str">
        <f t="shared" si="48"/>
        <v/>
      </c>
      <c r="G298" s="70"/>
      <c r="H298" s="70"/>
      <c r="I298" s="70"/>
      <c r="J298"/>
      <c r="K298"/>
      <c r="L298" s="178"/>
      <c r="M298" s="369"/>
      <c r="N298" s="178"/>
      <c r="O298" s="179"/>
      <c r="P298" s="179"/>
      <c r="Q298" s="179"/>
    </row>
    <row r="299" spans="1:24" ht="21" customHeight="1" x14ac:dyDescent="0.2">
      <c r="A299" s="55" t="s">
        <v>24</v>
      </c>
      <c r="B299" s="111"/>
      <c r="C299" s="111"/>
      <c r="D299" s="22">
        <f t="shared" si="47"/>
        <v>0</v>
      </c>
      <c r="E299" s="112"/>
      <c r="F299" s="101" t="str">
        <f t="shared" si="48"/>
        <v/>
      </c>
      <c r="G299" s="70"/>
      <c r="H299" s="70"/>
      <c r="I299" s="70"/>
      <c r="L299" s="178"/>
      <c r="M299" s="369"/>
      <c r="N299" s="178"/>
      <c r="O299" s="179"/>
      <c r="P299" s="179"/>
      <c r="Q299" s="179"/>
    </row>
    <row r="300" spans="1:24" ht="21" customHeight="1" x14ac:dyDescent="0.2">
      <c r="A300" s="55" t="s">
        <v>23</v>
      </c>
      <c r="B300" s="111"/>
      <c r="C300" s="111"/>
      <c r="D300" s="22">
        <f t="shared" si="47"/>
        <v>0</v>
      </c>
      <c r="E300" s="112"/>
      <c r="F300" s="101" t="str">
        <f t="shared" si="48"/>
        <v/>
      </c>
      <c r="G300" s="70"/>
      <c r="H300" s="70"/>
      <c r="I300" s="70"/>
      <c r="L300" s="178"/>
      <c r="M300" s="369"/>
      <c r="N300" s="178"/>
      <c r="O300" s="179"/>
      <c r="P300" s="179"/>
      <c r="Q300" s="179"/>
    </row>
    <row r="301" spans="1:24" ht="21" customHeight="1" x14ac:dyDescent="0.2">
      <c r="A301" s="55" t="s">
        <v>22</v>
      </c>
      <c r="B301" s="111"/>
      <c r="C301" s="111"/>
      <c r="D301" s="22">
        <f t="shared" si="47"/>
        <v>0</v>
      </c>
      <c r="E301" s="112"/>
      <c r="F301" s="102" t="str">
        <f t="shared" si="48"/>
        <v/>
      </c>
      <c r="G301" s="71"/>
      <c r="H301" s="71"/>
      <c r="I301" s="71"/>
      <c r="L301" s="178"/>
      <c r="M301" s="369"/>
      <c r="N301" s="178"/>
      <c r="O301" s="179"/>
      <c r="P301" s="179"/>
      <c r="Q301" s="179"/>
      <c r="R301" s="51"/>
      <c r="S301" s="1"/>
      <c r="T301" s="1"/>
      <c r="U301" s="1"/>
      <c r="V301" s="1"/>
      <c r="W301" s="1"/>
      <c r="X301" s="1"/>
    </row>
    <row r="302" spans="1:24" s="11" customFormat="1" ht="20.25" customHeight="1" x14ac:dyDescent="0.2">
      <c r="A302" s="24" t="s">
        <v>56</v>
      </c>
      <c r="B302" s="25">
        <f>SUM(B290:B301)</f>
        <v>0</v>
      </c>
      <c r="C302" s="25">
        <f t="shared" ref="C302:D302" si="49">SUM(C290:C301)</f>
        <v>0</v>
      </c>
      <c r="D302" s="25">
        <f t="shared" si="49"/>
        <v>0</v>
      </c>
      <c r="E302" s="49">
        <f>SUM(E290:E301)</f>
        <v>0</v>
      </c>
      <c r="F302" s="49">
        <f t="shared" ref="F302" si="50">SUM(F290:F301)</f>
        <v>0</v>
      </c>
      <c r="G302" s="23" t="e">
        <f>IF(I302*E302&gt;D302,D302,I302*E302)</f>
        <v>#VALUE!</v>
      </c>
      <c r="H302" s="25" t="e">
        <f>D302-G302</f>
        <v>#VALUE!</v>
      </c>
      <c r="I302" s="25" t="str">
        <f>IF(D302&gt;0,IF(D302&gt;COUNT(B290:B301)/12*100000*B286,COUNT(B290:B301)/12*100000*B286/F302,D302/F302),"")</f>
        <v/>
      </c>
      <c r="J302" s="67"/>
      <c r="K302" s="303"/>
      <c r="L302" s="21"/>
      <c r="M302" s="21"/>
      <c r="N302" s="21"/>
      <c r="O302" s="180">
        <f>SUM(O290:O301)</f>
        <v>0</v>
      </c>
      <c r="P302" s="180">
        <f>SUM(P290:P301)</f>
        <v>0</v>
      </c>
      <c r="Q302" s="10"/>
      <c r="S302" s="65"/>
    </row>
    <row r="304" spans="1:24" ht="16.5" customHeight="1" x14ac:dyDescent="0.2">
      <c r="A304" s="57" t="s">
        <v>118</v>
      </c>
      <c r="B304" s="58"/>
      <c r="C304" s="58"/>
      <c r="D304" s="58"/>
      <c r="E304" s="58"/>
      <c r="F304" s="58"/>
      <c r="G304" s="58"/>
      <c r="H304" s="58"/>
      <c r="I304" s="58"/>
      <c r="J304" s="58"/>
      <c r="K304" s="58"/>
    </row>
    <row r="305" spans="1:23" x14ac:dyDescent="0.2">
      <c r="A305" s="75" t="s">
        <v>19</v>
      </c>
      <c r="B305" s="78">
        <f>B285</f>
        <v>0</v>
      </c>
      <c r="C305" s="75" t="str">
        <f>B$3</f>
        <v>Nom du bénéficiaire</v>
      </c>
      <c r="D305" s="75" t="str">
        <f>"DDP"&amp;B$6&amp;"_PERSO_"&amp;B284</f>
        <v>DDP1_PERSO_</v>
      </c>
      <c r="E305" s="76">
        <f>I$285</f>
        <v>0</v>
      </c>
      <c r="F305" s="77">
        <f>T285</f>
        <v>30</v>
      </c>
      <c r="G305" s="76">
        <f>I$285</f>
        <v>0</v>
      </c>
      <c r="H305" s="78" t="s">
        <v>98</v>
      </c>
      <c r="I305" s="312" t="s">
        <v>260</v>
      </c>
      <c r="J305" s="79">
        <f>D302</f>
        <v>0</v>
      </c>
      <c r="K305" s="79" t="e">
        <f>H302</f>
        <v>#VALUE!</v>
      </c>
      <c r="L305" s="54"/>
      <c r="M305" s="1"/>
      <c r="N305" s="1"/>
      <c r="O305" s="51"/>
      <c r="P305" s="51"/>
      <c r="Q305" s="51"/>
      <c r="R305" s="1"/>
      <c r="S305" s="69"/>
      <c r="T305" s="69" t="e">
        <f>G302</f>
        <v>#VALUE!</v>
      </c>
      <c r="U305" s="1"/>
      <c r="V305" s="1"/>
      <c r="W305" s="1"/>
    </row>
    <row r="307" spans="1:23" s="11" customFormat="1" ht="40.5" customHeight="1" x14ac:dyDescent="0.2">
      <c r="A307" s="44" t="s">
        <v>83</v>
      </c>
      <c r="B307" s="353"/>
      <c r="C307" s="354"/>
      <c r="D307" s="355"/>
      <c r="E307" s="359" t="s">
        <v>84</v>
      </c>
      <c r="F307" s="360"/>
      <c r="G307" s="353"/>
      <c r="H307" s="354"/>
      <c r="I307" s="355"/>
      <c r="J307" s="53"/>
      <c r="K307" s="53"/>
      <c r="L307"/>
      <c r="M307"/>
      <c r="N307"/>
      <c r="O307"/>
      <c r="P307"/>
      <c r="Q307"/>
    </row>
    <row r="308" spans="1:23" s="11" customFormat="1" ht="40.5" customHeight="1" x14ac:dyDescent="0.2">
      <c r="A308" s="44" t="s">
        <v>101</v>
      </c>
      <c r="B308" s="106"/>
      <c r="C308" s="107"/>
      <c r="D308" s="108"/>
      <c r="E308" s="59" t="s">
        <v>85</v>
      </c>
      <c r="F308" s="50" t="s">
        <v>99</v>
      </c>
      <c r="G308" s="109"/>
      <c r="H308" s="60" t="s">
        <v>100</v>
      </c>
      <c r="I308" s="110"/>
      <c r="J308" s="66"/>
      <c r="K308" s="66"/>
      <c r="L308"/>
      <c r="M308"/>
      <c r="N308"/>
      <c r="O308"/>
      <c r="P308"/>
      <c r="Q308"/>
      <c r="S308" s="1">
        <f>MONTH(G308)</f>
        <v>1</v>
      </c>
      <c r="T308" s="51">
        <f>IF(S308=2,G308+27,IF(OR(S308=1,S308=3,S308=5,S308=7,S308=8,S308=10,S308=12),G308+30,G308+29))</f>
        <v>30</v>
      </c>
    </row>
    <row r="309" spans="1:23" s="11" customFormat="1" ht="40.5" customHeight="1" x14ac:dyDescent="0.2">
      <c r="A309" s="44" t="s">
        <v>93</v>
      </c>
      <c r="B309" s="373"/>
      <c r="C309" s="354"/>
      <c r="D309" s="355"/>
      <c r="E309" s="359" t="s">
        <v>94</v>
      </c>
      <c r="F309" s="360"/>
      <c r="G309" s="353"/>
      <c r="H309" s="354"/>
      <c r="I309" s="355"/>
      <c r="J309" s="53"/>
      <c r="K309" s="53"/>
      <c r="L309"/>
      <c r="M309"/>
      <c r="N309"/>
      <c r="O309"/>
      <c r="P309"/>
      <c r="Q309"/>
    </row>
    <row r="310" spans="1:23" s="11" customFormat="1" ht="20.25" customHeight="1" x14ac:dyDescent="0.2">
      <c r="A310" s="26"/>
      <c r="B310" s="26"/>
      <c r="C310" s="26"/>
      <c r="D310" s="27"/>
      <c r="E310" s="19"/>
      <c r="F310" s="19"/>
      <c r="G310" s="19"/>
      <c r="H310" s="19"/>
      <c r="I310" s="19"/>
      <c r="J310" s="19"/>
      <c r="K310" s="19"/>
      <c r="L310"/>
      <c r="M310"/>
      <c r="N310"/>
      <c r="O310"/>
      <c r="P310"/>
      <c r="Q310"/>
    </row>
    <row r="311" spans="1:23" s="11" customFormat="1" ht="39.75" customHeight="1" x14ac:dyDescent="0.2">
      <c r="A311" s="12"/>
      <c r="B311" s="361" t="s">
        <v>58</v>
      </c>
      <c r="C311" s="362"/>
      <c r="D311" s="363"/>
      <c r="E311" s="361" t="s">
        <v>59</v>
      </c>
      <c r="F311" s="363"/>
      <c r="G311" s="361" t="s">
        <v>64</v>
      </c>
      <c r="H311" s="362"/>
      <c r="I311" s="362"/>
      <c r="J311"/>
      <c r="K311"/>
      <c r="L311" s="368" t="s">
        <v>92</v>
      </c>
      <c r="M311" s="368"/>
      <c r="N311" s="368"/>
      <c r="O311" s="368"/>
      <c r="P311" s="368"/>
      <c r="Q311" s="368"/>
    </row>
    <row r="312" spans="1:23" s="20" customFormat="1" ht="38.25" x14ac:dyDescent="0.2">
      <c r="A312" s="28" t="s">
        <v>115</v>
      </c>
      <c r="B312" s="28" t="s">
        <v>114</v>
      </c>
      <c r="C312" s="28" t="s">
        <v>116</v>
      </c>
      <c r="D312" s="28" t="s">
        <v>161</v>
      </c>
      <c r="E312" s="28" t="s">
        <v>112</v>
      </c>
      <c r="F312" s="68" t="s">
        <v>113</v>
      </c>
      <c r="G312" s="68" t="s">
        <v>55</v>
      </c>
      <c r="H312" s="68" t="s">
        <v>97</v>
      </c>
      <c r="I312" s="68" t="s">
        <v>108</v>
      </c>
      <c r="J312"/>
      <c r="K312"/>
      <c r="L312" s="313" t="s">
        <v>60</v>
      </c>
      <c r="M312" s="313" t="s">
        <v>61</v>
      </c>
      <c r="N312" s="313" t="s">
        <v>62</v>
      </c>
      <c r="O312" s="313" t="s">
        <v>38</v>
      </c>
      <c r="P312" s="313" t="s">
        <v>57</v>
      </c>
      <c r="Q312" s="313" t="s">
        <v>14</v>
      </c>
    </row>
    <row r="313" spans="1:23" s="11" customFormat="1" ht="21" customHeight="1" x14ac:dyDescent="0.2">
      <c r="A313" s="55" t="s">
        <v>33</v>
      </c>
      <c r="B313" s="111"/>
      <c r="C313" s="111"/>
      <c r="D313" s="22">
        <f>B313+C313</f>
        <v>0</v>
      </c>
      <c r="E313" s="112"/>
      <c r="F313" s="100" t="str">
        <f>IF($G$309="","",IF(D313=0,"",$G$309/12*$B$309))</f>
        <v/>
      </c>
      <c r="G313" s="70"/>
      <c r="H313" s="70"/>
      <c r="I313" s="70"/>
      <c r="J313"/>
      <c r="K313"/>
      <c r="L313" s="178"/>
      <c r="M313" s="369"/>
      <c r="N313" s="178"/>
      <c r="O313" s="179"/>
      <c r="P313" s="179"/>
      <c r="Q313" s="179"/>
    </row>
    <row r="314" spans="1:23" s="11" customFormat="1" ht="21" customHeight="1" x14ac:dyDescent="0.2">
      <c r="A314" s="55" t="s">
        <v>32</v>
      </c>
      <c r="B314" s="111"/>
      <c r="C314" s="111"/>
      <c r="D314" s="22">
        <f t="shared" ref="D314:D324" si="51">B314+C314</f>
        <v>0</v>
      </c>
      <c r="E314" s="112"/>
      <c r="F314" s="101" t="str">
        <f t="shared" ref="F314:F324" si="52">IF($G$309="","",IF(D314=0,"",$G$309/12*$B$309))</f>
        <v/>
      </c>
      <c r="G314" s="70"/>
      <c r="H314" s="70"/>
      <c r="I314" s="70"/>
      <c r="J314"/>
      <c r="K314"/>
      <c r="L314" s="178"/>
      <c r="M314" s="369"/>
      <c r="N314" s="178"/>
      <c r="O314" s="179"/>
      <c r="P314" s="179"/>
      <c r="Q314" s="179"/>
    </row>
    <row r="315" spans="1:23" s="11" customFormat="1" ht="21" customHeight="1" x14ac:dyDescent="0.2">
      <c r="A315" s="55" t="s">
        <v>31</v>
      </c>
      <c r="B315" s="111"/>
      <c r="C315" s="111"/>
      <c r="D315" s="22">
        <f t="shared" si="51"/>
        <v>0</v>
      </c>
      <c r="E315" s="112"/>
      <c r="F315" s="101" t="str">
        <f t="shared" si="52"/>
        <v/>
      </c>
      <c r="G315" s="70"/>
      <c r="H315" s="70"/>
      <c r="I315" s="70"/>
      <c r="J315"/>
      <c r="K315"/>
      <c r="L315" s="178"/>
      <c r="M315" s="369"/>
      <c r="N315" s="178"/>
      <c r="O315" s="179"/>
      <c r="P315" s="179"/>
      <c r="Q315" s="179"/>
    </row>
    <row r="316" spans="1:23" s="11" customFormat="1" ht="21" customHeight="1" x14ac:dyDescent="0.2">
      <c r="A316" s="55" t="s">
        <v>30</v>
      </c>
      <c r="B316" s="111"/>
      <c r="C316" s="111"/>
      <c r="D316" s="22">
        <f t="shared" si="51"/>
        <v>0</v>
      </c>
      <c r="E316" s="112"/>
      <c r="F316" s="101" t="str">
        <f t="shared" si="52"/>
        <v/>
      </c>
      <c r="G316" s="70"/>
      <c r="H316" s="70"/>
      <c r="I316" s="70"/>
      <c r="J316"/>
      <c r="K316"/>
      <c r="L316" s="178"/>
      <c r="M316" s="369"/>
      <c r="N316" s="178"/>
      <c r="O316" s="179"/>
      <c r="P316" s="179"/>
      <c r="Q316" s="179"/>
    </row>
    <row r="317" spans="1:23" s="11" customFormat="1" ht="21" customHeight="1" x14ac:dyDescent="0.2">
      <c r="A317" s="55" t="s">
        <v>29</v>
      </c>
      <c r="B317" s="111"/>
      <c r="C317" s="111"/>
      <c r="D317" s="22">
        <f t="shared" si="51"/>
        <v>0</v>
      </c>
      <c r="E317" s="112"/>
      <c r="F317" s="101" t="str">
        <f t="shared" si="52"/>
        <v/>
      </c>
      <c r="G317" s="70"/>
      <c r="H317" s="70"/>
      <c r="I317" s="70"/>
      <c r="J317"/>
      <c r="K317"/>
      <c r="L317" s="178"/>
      <c r="M317" s="369"/>
      <c r="N317" s="178"/>
      <c r="O317" s="179"/>
      <c r="P317" s="179"/>
      <c r="Q317" s="179"/>
    </row>
    <row r="318" spans="1:23" s="11" customFormat="1" ht="21" customHeight="1" x14ac:dyDescent="0.2">
      <c r="A318" s="55" t="s">
        <v>28</v>
      </c>
      <c r="B318" s="111"/>
      <c r="C318" s="111"/>
      <c r="D318" s="22">
        <f t="shared" si="51"/>
        <v>0</v>
      </c>
      <c r="E318" s="112"/>
      <c r="F318" s="101" t="str">
        <f t="shared" si="52"/>
        <v/>
      </c>
      <c r="G318" s="70"/>
      <c r="H318" s="70"/>
      <c r="I318" s="70"/>
      <c r="J318"/>
      <c r="K318"/>
      <c r="L318" s="178"/>
      <c r="M318" s="369"/>
      <c r="N318" s="178"/>
      <c r="O318" s="179"/>
      <c r="P318" s="179"/>
      <c r="Q318" s="179"/>
    </row>
    <row r="319" spans="1:23" s="11" customFormat="1" ht="21" customHeight="1" x14ac:dyDescent="0.2">
      <c r="A319" s="55" t="s">
        <v>27</v>
      </c>
      <c r="B319" s="111"/>
      <c r="C319" s="111"/>
      <c r="D319" s="22">
        <f t="shared" si="51"/>
        <v>0</v>
      </c>
      <c r="E319" s="112"/>
      <c r="F319" s="101" t="str">
        <f t="shared" si="52"/>
        <v/>
      </c>
      <c r="G319" s="70"/>
      <c r="H319" s="70"/>
      <c r="I319" s="70"/>
      <c r="J319"/>
      <c r="K319"/>
      <c r="L319" s="178"/>
      <c r="M319" s="369"/>
      <c r="N319" s="178"/>
      <c r="O319" s="179"/>
      <c r="P319" s="179"/>
      <c r="Q319" s="179"/>
    </row>
    <row r="320" spans="1:23" s="11" customFormat="1" ht="21" customHeight="1" x14ac:dyDescent="0.2">
      <c r="A320" s="55" t="s">
        <v>26</v>
      </c>
      <c r="B320" s="111"/>
      <c r="C320" s="111"/>
      <c r="D320" s="22">
        <f t="shared" si="51"/>
        <v>0</v>
      </c>
      <c r="E320" s="112"/>
      <c r="F320" s="101" t="str">
        <f t="shared" si="52"/>
        <v/>
      </c>
      <c r="G320" s="70"/>
      <c r="H320" s="70"/>
      <c r="I320" s="70"/>
      <c r="J320"/>
      <c r="K320"/>
      <c r="L320" s="178"/>
      <c r="M320" s="369"/>
      <c r="N320" s="178"/>
      <c r="O320" s="179"/>
      <c r="P320" s="179"/>
      <c r="Q320" s="179"/>
    </row>
    <row r="321" spans="1:24" s="11" customFormat="1" ht="21" customHeight="1" x14ac:dyDescent="0.2">
      <c r="A321" s="55" t="s">
        <v>25</v>
      </c>
      <c r="B321" s="111"/>
      <c r="C321" s="111"/>
      <c r="D321" s="22">
        <f t="shared" si="51"/>
        <v>0</v>
      </c>
      <c r="E321" s="112"/>
      <c r="F321" s="101" t="str">
        <f t="shared" si="52"/>
        <v/>
      </c>
      <c r="G321" s="70"/>
      <c r="H321" s="70"/>
      <c r="I321" s="70"/>
      <c r="J321"/>
      <c r="K321"/>
      <c r="L321" s="178"/>
      <c r="M321" s="369"/>
      <c r="N321" s="178"/>
      <c r="O321" s="179"/>
      <c r="P321" s="179"/>
      <c r="Q321" s="179"/>
    </row>
    <row r="322" spans="1:24" ht="21" customHeight="1" x14ac:dyDescent="0.2">
      <c r="A322" s="55" t="s">
        <v>24</v>
      </c>
      <c r="B322" s="111"/>
      <c r="C322" s="111"/>
      <c r="D322" s="22">
        <f t="shared" si="51"/>
        <v>0</v>
      </c>
      <c r="E322" s="112"/>
      <c r="F322" s="101" t="str">
        <f t="shared" si="52"/>
        <v/>
      </c>
      <c r="G322" s="70"/>
      <c r="H322" s="70"/>
      <c r="I322" s="70"/>
      <c r="L322" s="178"/>
      <c r="M322" s="369"/>
      <c r="N322" s="178"/>
      <c r="O322" s="179"/>
      <c r="P322" s="179"/>
      <c r="Q322" s="179"/>
    </row>
    <row r="323" spans="1:24" ht="21" customHeight="1" x14ac:dyDescent="0.2">
      <c r="A323" s="55" t="s">
        <v>23</v>
      </c>
      <c r="B323" s="111"/>
      <c r="C323" s="111"/>
      <c r="D323" s="22">
        <f t="shared" si="51"/>
        <v>0</v>
      </c>
      <c r="E323" s="112"/>
      <c r="F323" s="101" t="str">
        <f t="shared" si="52"/>
        <v/>
      </c>
      <c r="G323" s="70"/>
      <c r="H323" s="70"/>
      <c r="I323" s="70"/>
      <c r="L323" s="178"/>
      <c r="M323" s="369"/>
      <c r="N323" s="178"/>
      <c r="O323" s="179"/>
      <c r="P323" s="179"/>
      <c r="Q323" s="179"/>
    </row>
    <row r="324" spans="1:24" ht="21" customHeight="1" x14ac:dyDescent="0.2">
      <c r="A324" s="55" t="s">
        <v>22</v>
      </c>
      <c r="B324" s="111"/>
      <c r="C324" s="111"/>
      <c r="D324" s="22">
        <f t="shared" si="51"/>
        <v>0</v>
      </c>
      <c r="E324" s="112"/>
      <c r="F324" s="102" t="str">
        <f t="shared" si="52"/>
        <v/>
      </c>
      <c r="G324" s="71"/>
      <c r="H324" s="71"/>
      <c r="I324" s="71"/>
      <c r="L324" s="178"/>
      <c r="M324" s="369"/>
      <c r="N324" s="178"/>
      <c r="O324" s="179"/>
      <c r="P324" s="179"/>
      <c r="Q324" s="179"/>
      <c r="R324" s="51"/>
      <c r="S324" s="1"/>
      <c r="T324" s="1"/>
      <c r="U324" s="1"/>
      <c r="V324" s="1"/>
      <c r="W324" s="1"/>
      <c r="X324" s="1"/>
    </row>
    <row r="325" spans="1:24" s="11" customFormat="1" ht="20.25" customHeight="1" x14ac:dyDescent="0.2">
      <c r="A325" s="24" t="s">
        <v>56</v>
      </c>
      <c r="B325" s="25">
        <f>SUM(B313:B324)</f>
        <v>0</v>
      </c>
      <c r="C325" s="25">
        <f t="shared" ref="C325:D325" si="53">SUM(C313:C324)</f>
        <v>0</v>
      </c>
      <c r="D325" s="25">
        <f t="shared" si="53"/>
        <v>0</v>
      </c>
      <c r="E325" s="49">
        <f>SUM(E313:E324)</f>
        <v>0</v>
      </c>
      <c r="F325" s="49">
        <f t="shared" ref="F325" si="54">SUM(F313:F324)</f>
        <v>0</v>
      </c>
      <c r="G325" s="23" t="e">
        <f>IF(I325*E325&gt;D325,D325,I325*E325)</f>
        <v>#VALUE!</v>
      </c>
      <c r="H325" s="25" t="e">
        <f>D325-G325</f>
        <v>#VALUE!</v>
      </c>
      <c r="I325" s="25" t="str">
        <f>IF(D325&gt;0,IF(D325&gt;COUNT(B313:B324)/12*100000*B309,COUNT(B313:B324)/12*100000*B309/F325,D325/F325),"")</f>
        <v/>
      </c>
      <c r="J325" s="67"/>
      <c r="K325" s="303"/>
      <c r="L325" s="21"/>
      <c r="M325" s="21"/>
      <c r="N325" s="21"/>
      <c r="O325" s="180">
        <f>SUM(O313:O324)</f>
        <v>0</v>
      </c>
      <c r="P325" s="180">
        <f>SUM(P313:P324)</f>
        <v>0</v>
      </c>
      <c r="Q325" s="10"/>
      <c r="S325" s="65"/>
    </row>
    <row r="327" spans="1:24" ht="16.5" customHeight="1" x14ac:dyDescent="0.2">
      <c r="A327" s="57" t="s">
        <v>118</v>
      </c>
      <c r="B327" s="58"/>
      <c r="C327" s="58"/>
      <c r="D327" s="58"/>
      <c r="E327" s="58"/>
      <c r="F327" s="58"/>
      <c r="G327" s="58"/>
      <c r="H327" s="58"/>
      <c r="I327" s="58"/>
      <c r="J327" s="58"/>
      <c r="K327" s="58"/>
    </row>
    <row r="328" spans="1:24" x14ac:dyDescent="0.2">
      <c r="A328" s="75" t="s">
        <v>19</v>
      </c>
      <c r="B328" s="78">
        <f>B308</f>
        <v>0</v>
      </c>
      <c r="C328" s="75" t="str">
        <f>B$3</f>
        <v>Nom du bénéficiaire</v>
      </c>
      <c r="D328" s="75" t="str">
        <f>"DDP"&amp;B$6&amp;"_PERSO_"&amp;B307</f>
        <v>DDP1_PERSO_</v>
      </c>
      <c r="E328" s="76">
        <f>I$308</f>
        <v>0</v>
      </c>
      <c r="F328" s="77">
        <f>T308</f>
        <v>30</v>
      </c>
      <c r="G328" s="76">
        <f>I$308</f>
        <v>0</v>
      </c>
      <c r="H328" s="78" t="s">
        <v>98</v>
      </c>
      <c r="I328" s="312" t="s">
        <v>260</v>
      </c>
      <c r="J328" s="79">
        <f>D325</f>
        <v>0</v>
      </c>
      <c r="K328" s="79" t="e">
        <f>H325</f>
        <v>#VALUE!</v>
      </c>
      <c r="L328" s="54"/>
      <c r="M328" s="1"/>
      <c r="N328" s="1"/>
      <c r="O328" s="51"/>
      <c r="P328" s="51"/>
      <c r="Q328" s="51"/>
      <c r="R328" s="1"/>
      <c r="S328" s="69"/>
      <c r="T328" s="69" t="e">
        <f>G325</f>
        <v>#VALUE!</v>
      </c>
      <c r="U328" s="1"/>
      <c r="V328" s="1"/>
      <c r="W328" s="1"/>
    </row>
    <row r="330" spans="1:24" s="11" customFormat="1" ht="40.5" customHeight="1" x14ac:dyDescent="0.2">
      <c r="A330" s="44" t="s">
        <v>83</v>
      </c>
      <c r="B330" s="353"/>
      <c r="C330" s="354"/>
      <c r="D330" s="355"/>
      <c r="E330" s="359" t="s">
        <v>84</v>
      </c>
      <c r="F330" s="360"/>
      <c r="G330" s="353"/>
      <c r="H330" s="354"/>
      <c r="I330" s="355"/>
      <c r="J330" s="53"/>
      <c r="K330" s="53"/>
      <c r="L330"/>
      <c r="M330"/>
      <c r="N330"/>
      <c r="O330"/>
      <c r="P330"/>
      <c r="Q330"/>
    </row>
    <row r="331" spans="1:24" s="11" customFormat="1" ht="40.5" customHeight="1" x14ac:dyDescent="0.2">
      <c r="A331" s="44" t="s">
        <v>101</v>
      </c>
      <c r="B331" s="106"/>
      <c r="C331" s="107"/>
      <c r="D331" s="108"/>
      <c r="E331" s="59" t="s">
        <v>85</v>
      </c>
      <c r="F331" s="50" t="s">
        <v>99</v>
      </c>
      <c r="G331" s="109"/>
      <c r="H331" s="60" t="s">
        <v>100</v>
      </c>
      <c r="I331" s="110"/>
      <c r="J331" s="66"/>
      <c r="K331" s="66"/>
      <c r="L331"/>
      <c r="M331"/>
      <c r="N331"/>
      <c r="O331"/>
      <c r="P331"/>
      <c r="Q331"/>
      <c r="S331" s="1">
        <f>MONTH(G331)</f>
        <v>1</v>
      </c>
      <c r="T331" s="51">
        <f>IF(S331=2,G331+27,IF(OR(S331=1,S331=3,S331=5,S331=7,S331=8,S331=10,S331=12),G331+30,G331+29))</f>
        <v>30</v>
      </c>
    </row>
    <row r="332" spans="1:24" s="11" customFormat="1" ht="40.5" customHeight="1" x14ac:dyDescent="0.2">
      <c r="A332" s="44" t="s">
        <v>93</v>
      </c>
      <c r="B332" s="373"/>
      <c r="C332" s="354"/>
      <c r="D332" s="355"/>
      <c r="E332" s="359" t="s">
        <v>94</v>
      </c>
      <c r="F332" s="360"/>
      <c r="G332" s="353"/>
      <c r="H332" s="354"/>
      <c r="I332" s="355"/>
      <c r="J332" s="53"/>
      <c r="K332" s="53"/>
      <c r="L332"/>
      <c r="M332"/>
      <c r="N332"/>
      <c r="O332"/>
      <c r="P332"/>
      <c r="Q332"/>
    </row>
    <row r="333" spans="1:24" s="11" customFormat="1" ht="20.25" customHeight="1" x14ac:dyDescent="0.2">
      <c r="A333" s="26"/>
      <c r="B333" s="26"/>
      <c r="C333" s="26"/>
      <c r="D333" s="27"/>
      <c r="E333" s="19"/>
      <c r="F333" s="19"/>
      <c r="G333" s="19"/>
      <c r="H333" s="19"/>
      <c r="I333" s="19"/>
      <c r="J333" s="19"/>
      <c r="K333" s="19"/>
      <c r="L333"/>
      <c r="M333"/>
      <c r="N333"/>
      <c r="O333"/>
      <c r="P333"/>
      <c r="Q333"/>
    </row>
    <row r="334" spans="1:24" s="11" customFormat="1" ht="39.75" customHeight="1" x14ac:dyDescent="0.2">
      <c r="A334" s="12"/>
      <c r="B334" s="361" t="s">
        <v>58</v>
      </c>
      <c r="C334" s="362"/>
      <c r="D334" s="363"/>
      <c r="E334" s="361" t="s">
        <v>59</v>
      </c>
      <c r="F334" s="363"/>
      <c r="G334" s="361" t="s">
        <v>64</v>
      </c>
      <c r="H334" s="362"/>
      <c r="I334" s="362"/>
      <c r="J334"/>
      <c r="K334"/>
      <c r="L334" s="368" t="s">
        <v>92</v>
      </c>
      <c r="M334" s="368"/>
      <c r="N334" s="368"/>
      <c r="O334" s="368"/>
      <c r="P334" s="368"/>
      <c r="Q334" s="368"/>
    </row>
    <row r="335" spans="1:24" s="20" customFormat="1" ht="38.25" x14ac:dyDescent="0.2">
      <c r="A335" s="28" t="s">
        <v>115</v>
      </c>
      <c r="B335" s="28" t="s">
        <v>114</v>
      </c>
      <c r="C335" s="28" t="s">
        <v>116</v>
      </c>
      <c r="D335" s="28" t="s">
        <v>161</v>
      </c>
      <c r="E335" s="28" t="s">
        <v>112</v>
      </c>
      <c r="F335" s="68" t="s">
        <v>113</v>
      </c>
      <c r="G335" s="68" t="s">
        <v>55</v>
      </c>
      <c r="H335" s="68" t="s">
        <v>97</v>
      </c>
      <c r="I335" s="68" t="s">
        <v>108</v>
      </c>
      <c r="J335"/>
      <c r="K335"/>
      <c r="L335" s="313" t="s">
        <v>60</v>
      </c>
      <c r="M335" s="313" t="s">
        <v>61</v>
      </c>
      <c r="N335" s="313" t="s">
        <v>62</v>
      </c>
      <c r="O335" s="313" t="s">
        <v>38</v>
      </c>
      <c r="P335" s="313" t="s">
        <v>57</v>
      </c>
      <c r="Q335" s="313" t="s">
        <v>14</v>
      </c>
    </row>
    <row r="336" spans="1:24" s="11" customFormat="1" ht="21" customHeight="1" x14ac:dyDescent="0.2">
      <c r="A336" s="55" t="s">
        <v>33</v>
      </c>
      <c r="B336" s="111"/>
      <c r="C336" s="111"/>
      <c r="D336" s="22">
        <f>B336+C336</f>
        <v>0</v>
      </c>
      <c r="E336" s="112"/>
      <c r="F336" s="100" t="str">
        <f>IF($G$332="","",IF(D336=0,"",$G$332/12*$B$332))</f>
        <v/>
      </c>
      <c r="G336" s="70"/>
      <c r="H336" s="70"/>
      <c r="I336" s="70"/>
      <c r="J336"/>
      <c r="K336"/>
      <c r="L336" s="178"/>
      <c r="M336" s="369"/>
      <c r="N336" s="178"/>
      <c r="O336" s="179"/>
      <c r="P336" s="179"/>
      <c r="Q336" s="179"/>
    </row>
    <row r="337" spans="1:24" s="11" customFormat="1" ht="21" customHeight="1" x14ac:dyDescent="0.2">
      <c r="A337" s="55" t="s">
        <v>32</v>
      </c>
      <c r="B337" s="111"/>
      <c r="C337" s="111"/>
      <c r="D337" s="22">
        <f t="shared" ref="D337:D347" si="55">B337+C337</f>
        <v>0</v>
      </c>
      <c r="E337" s="112"/>
      <c r="F337" s="101" t="str">
        <f t="shared" ref="F337:F347" si="56">IF($G$332="","",IF(D337=0,"",$G$332/12*$B$332))</f>
        <v/>
      </c>
      <c r="G337" s="70"/>
      <c r="H337" s="70"/>
      <c r="I337" s="70"/>
      <c r="J337"/>
      <c r="K337"/>
      <c r="L337" s="178"/>
      <c r="M337" s="369"/>
      <c r="N337" s="178"/>
      <c r="O337" s="179"/>
      <c r="P337" s="179"/>
      <c r="Q337" s="179"/>
    </row>
    <row r="338" spans="1:24" s="11" customFormat="1" ht="21" customHeight="1" x14ac:dyDescent="0.2">
      <c r="A338" s="55" t="s">
        <v>31</v>
      </c>
      <c r="B338" s="111"/>
      <c r="C338" s="111"/>
      <c r="D338" s="22">
        <f t="shared" si="55"/>
        <v>0</v>
      </c>
      <c r="E338" s="112"/>
      <c r="F338" s="101" t="str">
        <f t="shared" si="56"/>
        <v/>
      </c>
      <c r="G338" s="70"/>
      <c r="H338" s="70"/>
      <c r="I338" s="70"/>
      <c r="J338"/>
      <c r="K338"/>
      <c r="L338" s="178"/>
      <c r="M338" s="369"/>
      <c r="N338" s="178"/>
      <c r="O338" s="179"/>
      <c r="P338" s="179"/>
      <c r="Q338" s="179"/>
    </row>
    <row r="339" spans="1:24" s="11" customFormat="1" ht="21" customHeight="1" x14ac:dyDescent="0.2">
      <c r="A339" s="55" t="s">
        <v>30</v>
      </c>
      <c r="B339" s="111"/>
      <c r="C339" s="111"/>
      <c r="D339" s="22">
        <f t="shared" si="55"/>
        <v>0</v>
      </c>
      <c r="E339" s="112"/>
      <c r="F339" s="101" t="str">
        <f t="shared" si="56"/>
        <v/>
      </c>
      <c r="G339" s="70"/>
      <c r="H339" s="70"/>
      <c r="I339" s="70"/>
      <c r="J339"/>
      <c r="K339"/>
      <c r="L339" s="178"/>
      <c r="M339" s="369"/>
      <c r="N339" s="178"/>
      <c r="O339" s="179"/>
      <c r="P339" s="179"/>
      <c r="Q339" s="179"/>
    </row>
    <row r="340" spans="1:24" s="11" customFormat="1" ht="21" customHeight="1" x14ac:dyDescent="0.2">
      <c r="A340" s="55" t="s">
        <v>29</v>
      </c>
      <c r="B340" s="111"/>
      <c r="C340" s="111"/>
      <c r="D340" s="22">
        <f t="shared" si="55"/>
        <v>0</v>
      </c>
      <c r="E340" s="112"/>
      <c r="F340" s="101" t="str">
        <f t="shared" si="56"/>
        <v/>
      </c>
      <c r="G340" s="70"/>
      <c r="H340" s="70"/>
      <c r="I340" s="70"/>
      <c r="J340"/>
      <c r="K340"/>
      <c r="L340" s="178"/>
      <c r="M340" s="369"/>
      <c r="N340" s="178"/>
      <c r="O340" s="179"/>
      <c r="P340" s="179"/>
      <c r="Q340" s="179"/>
    </row>
    <row r="341" spans="1:24" s="11" customFormat="1" ht="21" customHeight="1" x14ac:dyDescent="0.2">
      <c r="A341" s="55" t="s">
        <v>28</v>
      </c>
      <c r="B341" s="111"/>
      <c r="C341" s="111"/>
      <c r="D341" s="22">
        <f t="shared" si="55"/>
        <v>0</v>
      </c>
      <c r="E341" s="112"/>
      <c r="F341" s="101" t="str">
        <f t="shared" si="56"/>
        <v/>
      </c>
      <c r="G341" s="70"/>
      <c r="H341" s="70"/>
      <c r="I341" s="70"/>
      <c r="J341"/>
      <c r="K341"/>
      <c r="L341" s="178"/>
      <c r="M341" s="369"/>
      <c r="N341" s="178"/>
      <c r="O341" s="179"/>
      <c r="P341" s="179"/>
      <c r="Q341" s="179"/>
    </row>
    <row r="342" spans="1:24" s="11" customFormat="1" ht="21" customHeight="1" x14ac:dyDescent="0.2">
      <c r="A342" s="55" t="s">
        <v>27</v>
      </c>
      <c r="B342" s="111"/>
      <c r="C342" s="111"/>
      <c r="D342" s="22">
        <f t="shared" si="55"/>
        <v>0</v>
      </c>
      <c r="E342" s="112"/>
      <c r="F342" s="101" t="str">
        <f t="shared" si="56"/>
        <v/>
      </c>
      <c r="G342" s="70"/>
      <c r="H342" s="70"/>
      <c r="I342" s="70"/>
      <c r="J342"/>
      <c r="K342"/>
      <c r="L342" s="178"/>
      <c r="M342" s="369"/>
      <c r="N342" s="178"/>
      <c r="O342" s="179"/>
      <c r="P342" s="179"/>
      <c r="Q342" s="179"/>
    </row>
    <row r="343" spans="1:24" s="11" customFormat="1" ht="21" customHeight="1" x14ac:dyDescent="0.2">
      <c r="A343" s="55" t="s">
        <v>26</v>
      </c>
      <c r="B343" s="111"/>
      <c r="C343" s="111"/>
      <c r="D343" s="22">
        <f t="shared" si="55"/>
        <v>0</v>
      </c>
      <c r="E343" s="112"/>
      <c r="F343" s="101" t="str">
        <f t="shared" si="56"/>
        <v/>
      </c>
      <c r="G343" s="70"/>
      <c r="H343" s="70"/>
      <c r="I343" s="70"/>
      <c r="J343"/>
      <c r="K343"/>
      <c r="L343" s="178"/>
      <c r="M343" s="369"/>
      <c r="N343" s="178"/>
      <c r="O343" s="179"/>
      <c r="P343" s="179"/>
      <c r="Q343" s="179"/>
    </row>
    <row r="344" spans="1:24" s="11" customFormat="1" ht="21" customHeight="1" x14ac:dyDescent="0.2">
      <c r="A344" s="55" t="s">
        <v>25</v>
      </c>
      <c r="B344" s="111"/>
      <c r="C344" s="111"/>
      <c r="D344" s="22">
        <f t="shared" si="55"/>
        <v>0</v>
      </c>
      <c r="E344" s="112"/>
      <c r="F344" s="101" t="str">
        <f t="shared" si="56"/>
        <v/>
      </c>
      <c r="G344" s="70"/>
      <c r="H344" s="70"/>
      <c r="I344" s="70"/>
      <c r="J344"/>
      <c r="K344"/>
      <c r="L344" s="178"/>
      <c r="M344" s="369"/>
      <c r="N344" s="178"/>
      <c r="O344" s="179"/>
      <c r="P344" s="179"/>
      <c r="Q344" s="179"/>
    </row>
    <row r="345" spans="1:24" ht="21" customHeight="1" x14ac:dyDescent="0.2">
      <c r="A345" s="55" t="s">
        <v>24</v>
      </c>
      <c r="B345" s="111"/>
      <c r="C345" s="111"/>
      <c r="D345" s="22">
        <f t="shared" si="55"/>
        <v>0</v>
      </c>
      <c r="E345" s="112"/>
      <c r="F345" s="101" t="str">
        <f t="shared" si="56"/>
        <v/>
      </c>
      <c r="G345" s="70"/>
      <c r="H345" s="70"/>
      <c r="I345" s="70"/>
      <c r="L345" s="178"/>
      <c r="M345" s="369"/>
      <c r="N345" s="178"/>
      <c r="O345" s="179"/>
      <c r="P345" s="179"/>
      <c r="Q345" s="179"/>
    </row>
    <row r="346" spans="1:24" ht="21" customHeight="1" x14ac:dyDescent="0.2">
      <c r="A346" s="55" t="s">
        <v>23</v>
      </c>
      <c r="B346" s="111"/>
      <c r="C346" s="111"/>
      <c r="D346" s="22">
        <f t="shared" si="55"/>
        <v>0</v>
      </c>
      <c r="E346" s="112"/>
      <c r="F346" s="101" t="str">
        <f t="shared" si="56"/>
        <v/>
      </c>
      <c r="G346" s="70"/>
      <c r="H346" s="70"/>
      <c r="I346" s="70"/>
      <c r="L346" s="178"/>
      <c r="M346" s="369"/>
      <c r="N346" s="178"/>
      <c r="O346" s="179"/>
      <c r="P346" s="179"/>
      <c r="Q346" s="179"/>
    </row>
    <row r="347" spans="1:24" ht="21" customHeight="1" x14ac:dyDescent="0.2">
      <c r="A347" s="55" t="s">
        <v>22</v>
      </c>
      <c r="B347" s="111"/>
      <c r="C347" s="111"/>
      <c r="D347" s="22">
        <f t="shared" si="55"/>
        <v>0</v>
      </c>
      <c r="E347" s="112"/>
      <c r="F347" s="102" t="str">
        <f t="shared" si="56"/>
        <v/>
      </c>
      <c r="G347" s="71"/>
      <c r="H347" s="71"/>
      <c r="I347" s="71"/>
      <c r="L347" s="178"/>
      <c r="M347" s="369"/>
      <c r="N347" s="178"/>
      <c r="O347" s="179"/>
      <c r="P347" s="179"/>
      <c r="Q347" s="179"/>
      <c r="R347" s="51"/>
      <c r="S347" s="1"/>
      <c r="T347" s="1"/>
      <c r="U347" s="1"/>
      <c r="V347" s="1"/>
      <c r="W347" s="1"/>
      <c r="X347" s="1"/>
    </row>
    <row r="348" spans="1:24" s="11" customFormat="1" ht="20.25" customHeight="1" x14ac:dyDescent="0.2">
      <c r="A348" s="24" t="s">
        <v>56</v>
      </c>
      <c r="B348" s="25">
        <f>SUM(B336:B347)</f>
        <v>0</v>
      </c>
      <c r="C348" s="25">
        <f t="shared" ref="C348:D348" si="57">SUM(C336:C347)</f>
        <v>0</v>
      </c>
      <c r="D348" s="25">
        <f t="shared" si="57"/>
        <v>0</v>
      </c>
      <c r="E348" s="49">
        <f>SUM(E336:E347)</f>
        <v>0</v>
      </c>
      <c r="F348" s="49">
        <f t="shared" ref="F348" si="58">SUM(F336:F347)</f>
        <v>0</v>
      </c>
      <c r="G348" s="23" t="e">
        <f>IF(I348*E348&gt;D348,D348,I348*E348)</f>
        <v>#VALUE!</v>
      </c>
      <c r="H348" s="25" t="e">
        <f>D348-G348</f>
        <v>#VALUE!</v>
      </c>
      <c r="I348" s="25" t="str">
        <f>IF(D348&gt;0,IF(D348&gt;COUNT(B336:B347)/12*100000*B332,COUNT(B336:B347)/12*100000*B332/F348,D348/F348),"")</f>
        <v/>
      </c>
      <c r="J348" s="67"/>
      <c r="K348" s="303"/>
      <c r="L348" s="21"/>
      <c r="M348" s="21"/>
      <c r="N348" s="21"/>
      <c r="O348" s="180">
        <f>SUM(O336:O347)</f>
        <v>0</v>
      </c>
      <c r="P348" s="180">
        <f>SUM(P336:P347)</f>
        <v>0</v>
      </c>
      <c r="Q348" s="10"/>
      <c r="S348" s="65"/>
    </row>
    <row r="350" spans="1:24" ht="16.5" customHeight="1" x14ac:dyDescent="0.2">
      <c r="A350" s="57" t="s">
        <v>118</v>
      </c>
      <c r="B350" s="58"/>
      <c r="C350" s="58"/>
      <c r="D350" s="58"/>
      <c r="E350" s="58"/>
      <c r="F350" s="58"/>
      <c r="G350" s="58"/>
      <c r="H350" s="58"/>
      <c r="I350" s="58"/>
      <c r="J350" s="58"/>
      <c r="K350" s="58"/>
    </row>
    <row r="351" spans="1:24" x14ac:dyDescent="0.2">
      <c r="A351" s="75" t="s">
        <v>19</v>
      </c>
      <c r="B351" s="78">
        <f>B331</f>
        <v>0</v>
      </c>
      <c r="C351" s="75" t="str">
        <f>B$3</f>
        <v>Nom du bénéficiaire</v>
      </c>
      <c r="D351" s="75" t="str">
        <f>"DDP"&amp;B$6&amp;"_PERSO_"&amp;B330</f>
        <v>DDP1_PERSO_</v>
      </c>
      <c r="E351" s="76">
        <f>I$331</f>
        <v>0</v>
      </c>
      <c r="F351" s="77">
        <f>T331</f>
        <v>30</v>
      </c>
      <c r="G351" s="76">
        <f>I$331</f>
        <v>0</v>
      </c>
      <c r="H351" s="78" t="s">
        <v>98</v>
      </c>
      <c r="I351" s="312" t="s">
        <v>260</v>
      </c>
      <c r="J351" s="79">
        <f>D348</f>
        <v>0</v>
      </c>
      <c r="K351" s="79" t="e">
        <f>H348</f>
        <v>#VALUE!</v>
      </c>
      <c r="L351" s="54"/>
      <c r="M351" s="1"/>
      <c r="N351" s="1"/>
      <c r="O351" s="51"/>
      <c r="P351" s="51"/>
      <c r="Q351" s="51"/>
      <c r="R351" s="1"/>
      <c r="S351" s="69"/>
      <c r="T351" s="69" t="e">
        <f>G348</f>
        <v>#VALUE!</v>
      </c>
      <c r="U351" s="1"/>
      <c r="V351" s="1"/>
      <c r="W351" s="1"/>
    </row>
    <row r="353" spans="1:20" s="11" customFormat="1" ht="40.5" customHeight="1" x14ac:dyDescent="0.2">
      <c r="A353" s="44" t="s">
        <v>83</v>
      </c>
      <c r="B353" s="353"/>
      <c r="C353" s="354"/>
      <c r="D353" s="355"/>
      <c r="E353" s="359" t="s">
        <v>84</v>
      </c>
      <c r="F353" s="360"/>
      <c r="G353" s="353"/>
      <c r="H353" s="354"/>
      <c r="I353" s="355"/>
      <c r="J353" s="53"/>
      <c r="K353" s="53"/>
      <c r="L353"/>
      <c r="M353"/>
      <c r="N353"/>
      <c r="O353"/>
      <c r="P353"/>
      <c r="Q353"/>
    </row>
    <row r="354" spans="1:20" s="11" customFormat="1" ht="40.5" customHeight="1" x14ac:dyDescent="0.2">
      <c r="A354" s="44" t="s">
        <v>101</v>
      </c>
      <c r="B354" s="106"/>
      <c r="C354" s="107"/>
      <c r="D354" s="108"/>
      <c r="E354" s="59" t="s">
        <v>85</v>
      </c>
      <c r="F354" s="50" t="s">
        <v>99</v>
      </c>
      <c r="G354" s="109"/>
      <c r="H354" s="60" t="s">
        <v>100</v>
      </c>
      <c r="I354" s="110"/>
      <c r="J354" s="66"/>
      <c r="K354" s="66"/>
      <c r="L354"/>
      <c r="M354"/>
      <c r="N354"/>
      <c r="O354"/>
      <c r="P354"/>
      <c r="Q354"/>
      <c r="S354" s="1">
        <f>MONTH(G354)</f>
        <v>1</v>
      </c>
      <c r="T354" s="51">
        <f>IF(S354=2,G354+27,IF(OR(S354=1,S354=3,S354=5,S354=7,S354=8,S354=10,S354=12),G354+30,G354+29))</f>
        <v>30</v>
      </c>
    </row>
    <row r="355" spans="1:20" s="11" customFormat="1" ht="40.5" customHeight="1" x14ac:dyDescent="0.2">
      <c r="A355" s="44" t="s">
        <v>93</v>
      </c>
      <c r="B355" s="373"/>
      <c r="C355" s="354"/>
      <c r="D355" s="355"/>
      <c r="E355" s="359" t="s">
        <v>94</v>
      </c>
      <c r="F355" s="360"/>
      <c r="G355" s="353"/>
      <c r="H355" s="354"/>
      <c r="I355" s="355"/>
      <c r="J355" s="53"/>
      <c r="K355" s="53"/>
      <c r="L355"/>
      <c r="M355"/>
      <c r="N355"/>
      <c r="O355"/>
      <c r="P355"/>
      <c r="Q355"/>
    </row>
    <row r="356" spans="1:20" s="11" customFormat="1" ht="20.25" customHeight="1" x14ac:dyDescent="0.2">
      <c r="A356" s="26"/>
      <c r="B356" s="26"/>
      <c r="C356" s="26"/>
      <c r="D356" s="27"/>
      <c r="E356" s="19"/>
      <c r="F356" s="19"/>
      <c r="G356" s="19"/>
      <c r="H356" s="19"/>
      <c r="I356" s="19"/>
      <c r="J356" s="19"/>
      <c r="K356" s="19"/>
      <c r="L356"/>
      <c r="M356"/>
      <c r="N356"/>
      <c r="O356"/>
      <c r="P356"/>
      <c r="Q356"/>
    </row>
    <row r="357" spans="1:20" s="11" customFormat="1" ht="39.75" customHeight="1" x14ac:dyDescent="0.2">
      <c r="A357" s="12"/>
      <c r="B357" s="361" t="s">
        <v>58</v>
      </c>
      <c r="C357" s="362"/>
      <c r="D357" s="363"/>
      <c r="E357" s="361" t="s">
        <v>59</v>
      </c>
      <c r="F357" s="363"/>
      <c r="G357" s="361" t="s">
        <v>64</v>
      </c>
      <c r="H357" s="362"/>
      <c r="I357" s="362"/>
      <c r="J357"/>
      <c r="K357"/>
      <c r="L357" s="368" t="s">
        <v>92</v>
      </c>
      <c r="M357" s="368"/>
      <c r="N357" s="368"/>
      <c r="O357" s="368"/>
      <c r="P357" s="368"/>
      <c r="Q357" s="368"/>
    </row>
    <row r="358" spans="1:20" s="20" customFormat="1" ht="38.25" x14ac:dyDescent="0.2">
      <c r="A358" s="28" t="s">
        <v>115</v>
      </c>
      <c r="B358" s="28" t="s">
        <v>114</v>
      </c>
      <c r="C358" s="28" t="s">
        <v>116</v>
      </c>
      <c r="D358" s="28" t="s">
        <v>161</v>
      </c>
      <c r="E358" s="28" t="s">
        <v>112</v>
      </c>
      <c r="F358" s="68" t="s">
        <v>113</v>
      </c>
      <c r="G358" s="68" t="s">
        <v>55</v>
      </c>
      <c r="H358" s="68" t="s">
        <v>97</v>
      </c>
      <c r="I358" s="68" t="s">
        <v>108</v>
      </c>
      <c r="J358"/>
      <c r="K358"/>
      <c r="L358" s="313" t="s">
        <v>60</v>
      </c>
      <c r="M358" s="313" t="s">
        <v>61</v>
      </c>
      <c r="N358" s="313" t="s">
        <v>62</v>
      </c>
      <c r="O358" s="313" t="s">
        <v>38</v>
      </c>
      <c r="P358" s="313" t="s">
        <v>57</v>
      </c>
      <c r="Q358" s="313" t="s">
        <v>14</v>
      </c>
    </row>
    <row r="359" spans="1:20" s="11" customFormat="1" ht="21" customHeight="1" x14ac:dyDescent="0.2">
      <c r="A359" s="55" t="s">
        <v>33</v>
      </c>
      <c r="B359" s="111"/>
      <c r="C359" s="111"/>
      <c r="D359" s="22">
        <f>B359+C359</f>
        <v>0</v>
      </c>
      <c r="E359" s="112"/>
      <c r="F359" s="100" t="str">
        <f>IF($G$355="","",IF(D359=0,"",$G$355/12*$B$355))</f>
        <v/>
      </c>
      <c r="G359" s="70"/>
      <c r="H359" s="70"/>
      <c r="I359" s="70"/>
      <c r="J359"/>
      <c r="K359"/>
      <c r="L359" s="178"/>
      <c r="M359" s="369"/>
      <c r="N359" s="178"/>
      <c r="O359" s="179"/>
      <c r="P359" s="179"/>
      <c r="Q359" s="179"/>
    </row>
    <row r="360" spans="1:20" s="11" customFormat="1" ht="21" customHeight="1" x14ac:dyDescent="0.2">
      <c r="A360" s="55" t="s">
        <v>32</v>
      </c>
      <c r="B360" s="111"/>
      <c r="C360" s="111"/>
      <c r="D360" s="22">
        <f t="shared" ref="D360:D370" si="59">B360+C360</f>
        <v>0</v>
      </c>
      <c r="E360" s="112"/>
      <c r="F360" s="101" t="str">
        <f t="shared" ref="F360:F370" si="60">IF($G$355="","",IF(D360=0,"",$G$355/12*$B$355))</f>
        <v/>
      </c>
      <c r="G360" s="70"/>
      <c r="H360" s="70"/>
      <c r="I360" s="70"/>
      <c r="J360"/>
      <c r="K360"/>
      <c r="L360" s="178"/>
      <c r="M360" s="369"/>
      <c r="N360" s="178"/>
      <c r="O360" s="179"/>
      <c r="P360" s="179"/>
      <c r="Q360" s="179"/>
    </row>
    <row r="361" spans="1:20" s="11" customFormat="1" ht="21" customHeight="1" x14ac:dyDescent="0.2">
      <c r="A361" s="55" t="s">
        <v>31</v>
      </c>
      <c r="B361" s="111"/>
      <c r="C361" s="111"/>
      <c r="D361" s="22">
        <f t="shared" si="59"/>
        <v>0</v>
      </c>
      <c r="E361" s="112"/>
      <c r="F361" s="101" t="str">
        <f t="shared" si="60"/>
        <v/>
      </c>
      <c r="G361" s="70"/>
      <c r="H361" s="70"/>
      <c r="I361" s="70"/>
      <c r="J361"/>
      <c r="K361"/>
      <c r="L361" s="178"/>
      <c r="M361" s="369"/>
      <c r="N361" s="178"/>
      <c r="O361" s="179"/>
      <c r="P361" s="179"/>
      <c r="Q361" s="179"/>
    </row>
    <row r="362" spans="1:20" s="11" customFormat="1" ht="21" customHeight="1" x14ac:dyDescent="0.2">
      <c r="A362" s="55" t="s">
        <v>30</v>
      </c>
      <c r="B362" s="111"/>
      <c r="C362" s="111"/>
      <c r="D362" s="22">
        <f t="shared" si="59"/>
        <v>0</v>
      </c>
      <c r="E362" s="112"/>
      <c r="F362" s="101" t="str">
        <f t="shared" si="60"/>
        <v/>
      </c>
      <c r="G362" s="70"/>
      <c r="H362" s="70"/>
      <c r="I362" s="70"/>
      <c r="J362"/>
      <c r="K362"/>
      <c r="L362" s="178"/>
      <c r="M362" s="369"/>
      <c r="N362" s="178"/>
      <c r="O362" s="179"/>
      <c r="P362" s="179"/>
      <c r="Q362" s="179"/>
    </row>
    <row r="363" spans="1:20" s="11" customFormat="1" ht="21" customHeight="1" x14ac:dyDescent="0.2">
      <c r="A363" s="55" t="s">
        <v>29</v>
      </c>
      <c r="B363" s="111"/>
      <c r="C363" s="111"/>
      <c r="D363" s="22">
        <f t="shared" si="59"/>
        <v>0</v>
      </c>
      <c r="E363" s="112"/>
      <c r="F363" s="101" t="str">
        <f t="shared" si="60"/>
        <v/>
      </c>
      <c r="G363" s="70"/>
      <c r="H363" s="70"/>
      <c r="I363" s="70"/>
      <c r="J363"/>
      <c r="K363"/>
      <c r="L363" s="178"/>
      <c r="M363" s="369"/>
      <c r="N363" s="178"/>
      <c r="O363" s="179"/>
      <c r="P363" s="179"/>
      <c r="Q363" s="179"/>
    </row>
    <row r="364" spans="1:20" s="11" customFormat="1" ht="21" customHeight="1" x14ac:dyDescent="0.2">
      <c r="A364" s="55" t="s">
        <v>28</v>
      </c>
      <c r="B364" s="111"/>
      <c r="C364" s="111"/>
      <c r="D364" s="22">
        <f t="shared" si="59"/>
        <v>0</v>
      </c>
      <c r="E364" s="112"/>
      <c r="F364" s="101" t="str">
        <f t="shared" si="60"/>
        <v/>
      </c>
      <c r="G364" s="70"/>
      <c r="H364" s="70"/>
      <c r="I364" s="70"/>
      <c r="J364"/>
      <c r="K364"/>
      <c r="L364" s="178"/>
      <c r="M364" s="369"/>
      <c r="N364" s="178"/>
      <c r="O364" s="179"/>
      <c r="P364" s="179"/>
      <c r="Q364" s="179"/>
    </row>
    <row r="365" spans="1:20" s="11" customFormat="1" ht="21" customHeight="1" x14ac:dyDescent="0.2">
      <c r="A365" s="55" t="s">
        <v>27</v>
      </c>
      <c r="B365" s="111"/>
      <c r="C365" s="111"/>
      <c r="D365" s="22">
        <f t="shared" si="59"/>
        <v>0</v>
      </c>
      <c r="E365" s="112"/>
      <c r="F365" s="101" t="str">
        <f t="shared" si="60"/>
        <v/>
      </c>
      <c r="G365" s="70"/>
      <c r="H365" s="70"/>
      <c r="I365" s="70"/>
      <c r="J365"/>
      <c r="K365"/>
      <c r="L365" s="178"/>
      <c r="M365" s="369"/>
      <c r="N365" s="178"/>
      <c r="O365" s="179"/>
      <c r="P365" s="179"/>
      <c r="Q365" s="179"/>
    </row>
    <row r="366" spans="1:20" s="11" customFormat="1" ht="21" customHeight="1" x14ac:dyDescent="0.2">
      <c r="A366" s="55" t="s">
        <v>26</v>
      </c>
      <c r="B366" s="111"/>
      <c r="C366" s="111"/>
      <c r="D366" s="22">
        <f t="shared" si="59"/>
        <v>0</v>
      </c>
      <c r="E366" s="112"/>
      <c r="F366" s="101" t="str">
        <f t="shared" si="60"/>
        <v/>
      </c>
      <c r="G366" s="70"/>
      <c r="H366" s="70"/>
      <c r="I366" s="70"/>
      <c r="J366"/>
      <c r="K366"/>
      <c r="L366" s="178"/>
      <c r="M366" s="369"/>
      <c r="N366" s="178"/>
      <c r="O366" s="179"/>
      <c r="P366" s="179"/>
      <c r="Q366" s="179"/>
    </row>
    <row r="367" spans="1:20" s="11" customFormat="1" ht="21" customHeight="1" x14ac:dyDescent="0.2">
      <c r="A367" s="55" t="s">
        <v>25</v>
      </c>
      <c r="B367" s="111"/>
      <c r="C367" s="111"/>
      <c r="D367" s="22">
        <f t="shared" si="59"/>
        <v>0</v>
      </c>
      <c r="E367" s="112"/>
      <c r="F367" s="101" t="str">
        <f t="shared" si="60"/>
        <v/>
      </c>
      <c r="G367" s="70"/>
      <c r="H367" s="70"/>
      <c r="I367" s="70"/>
      <c r="J367"/>
      <c r="K367"/>
      <c r="L367" s="178"/>
      <c r="M367" s="369"/>
      <c r="N367" s="178"/>
      <c r="O367" s="179"/>
      <c r="P367" s="179"/>
      <c r="Q367" s="179"/>
    </row>
    <row r="368" spans="1:20" ht="21" customHeight="1" x14ac:dyDescent="0.2">
      <c r="A368" s="55" t="s">
        <v>24</v>
      </c>
      <c r="B368" s="111"/>
      <c r="C368" s="111"/>
      <c r="D368" s="22">
        <f t="shared" si="59"/>
        <v>0</v>
      </c>
      <c r="E368" s="112"/>
      <c r="F368" s="101" t="str">
        <f t="shared" si="60"/>
        <v/>
      </c>
      <c r="G368" s="70"/>
      <c r="H368" s="70"/>
      <c r="I368" s="70"/>
      <c r="L368" s="178"/>
      <c r="M368" s="369"/>
      <c r="N368" s="178"/>
      <c r="O368" s="179"/>
      <c r="P368" s="179"/>
      <c r="Q368" s="179"/>
    </row>
    <row r="369" spans="1:24" ht="21" customHeight="1" x14ac:dyDescent="0.2">
      <c r="A369" s="55" t="s">
        <v>23</v>
      </c>
      <c r="B369" s="111"/>
      <c r="C369" s="111"/>
      <c r="D369" s="22">
        <f t="shared" si="59"/>
        <v>0</v>
      </c>
      <c r="E369" s="112"/>
      <c r="F369" s="101" t="str">
        <f t="shared" si="60"/>
        <v/>
      </c>
      <c r="G369" s="70"/>
      <c r="H369" s="70"/>
      <c r="I369" s="70"/>
      <c r="L369" s="178"/>
      <c r="M369" s="369"/>
      <c r="N369" s="178"/>
      <c r="O369" s="179"/>
      <c r="P369" s="179"/>
      <c r="Q369" s="179"/>
    </row>
    <row r="370" spans="1:24" ht="21" customHeight="1" x14ac:dyDescent="0.2">
      <c r="A370" s="55" t="s">
        <v>22</v>
      </c>
      <c r="B370" s="111"/>
      <c r="C370" s="111"/>
      <c r="D370" s="22">
        <f t="shared" si="59"/>
        <v>0</v>
      </c>
      <c r="E370" s="112"/>
      <c r="F370" s="102" t="str">
        <f t="shared" si="60"/>
        <v/>
      </c>
      <c r="G370" s="71"/>
      <c r="H370" s="71"/>
      <c r="I370" s="71"/>
      <c r="L370" s="178"/>
      <c r="M370" s="369"/>
      <c r="N370" s="178"/>
      <c r="O370" s="179"/>
      <c r="P370" s="179"/>
      <c r="Q370" s="179"/>
      <c r="R370" s="51"/>
      <c r="S370" s="1"/>
      <c r="T370" s="1"/>
      <c r="U370" s="1"/>
      <c r="V370" s="1"/>
      <c r="W370" s="1"/>
      <c r="X370" s="1"/>
    </row>
    <row r="371" spans="1:24" s="11" customFormat="1" ht="20.25" customHeight="1" x14ac:dyDescent="0.2">
      <c r="A371" s="24" t="s">
        <v>56</v>
      </c>
      <c r="B371" s="25">
        <f>SUM(B359:B370)</f>
        <v>0</v>
      </c>
      <c r="C371" s="25">
        <f t="shared" ref="C371:D371" si="61">SUM(C359:C370)</f>
        <v>0</v>
      </c>
      <c r="D371" s="25">
        <f t="shared" si="61"/>
        <v>0</v>
      </c>
      <c r="E371" s="49">
        <f>SUM(E359:E370)</f>
        <v>0</v>
      </c>
      <c r="F371" s="49">
        <f t="shared" ref="F371" si="62">SUM(F359:F370)</f>
        <v>0</v>
      </c>
      <c r="G371" s="23" t="e">
        <f>IF(I371*E371&gt;D371,D371,I371*E371)</f>
        <v>#VALUE!</v>
      </c>
      <c r="H371" s="25" t="e">
        <f>D371-G371</f>
        <v>#VALUE!</v>
      </c>
      <c r="I371" s="25" t="str">
        <f>IF(D371&gt;0,IF(D371&gt;COUNT(B359:B370)/12*100000*B355,COUNT(B359:B370)/12*100000*B355/F371,D371/F371),"")</f>
        <v/>
      </c>
      <c r="J371" s="67"/>
      <c r="K371" s="303"/>
      <c r="L371" s="21"/>
      <c r="M371" s="21"/>
      <c r="N371" s="21"/>
      <c r="O371" s="180">
        <f>SUM(O359:O370)</f>
        <v>0</v>
      </c>
      <c r="P371" s="180">
        <f>SUM(P359:P370)</f>
        <v>0</v>
      </c>
      <c r="Q371" s="10"/>
      <c r="S371" s="65"/>
    </row>
    <row r="373" spans="1:24" ht="16.5" customHeight="1" x14ac:dyDescent="0.2">
      <c r="A373" s="57" t="s">
        <v>118</v>
      </c>
      <c r="B373" s="58"/>
      <c r="C373" s="58"/>
      <c r="D373" s="58"/>
      <c r="E373" s="58"/>
      <c r="F373" s="58"/>
      <c r="G373" s="58"/>
      <c r="H373" s="58"/>
      <c r="I373" s="58"/>
      <c r="J373" s="58"/>
      <c r="K373" s="58"/>
    </row>
    <row r="374" spans="1:24" x14ac:dyDescent="0.2">
      <c r="A374" s="75" t="s">
        <v>19</v>
      </c>
      <c r="B374" s="78">
        <f>B354</f>
        <v>0</v>
      </c>
      <c r="C374" s="75" t="str">
        <f>B$3</f>
        <v>Nom du bénéficiaire</v>
      </c>
      <c r="D374" s="75" t="str">
        <f>"DDP"&amp;B$6&amp;"_PERSO_"&amp;B353</f>
        <v>DDP1_PERSO_</v>
      </c>
      <c r="E374" s="76">
        <f>I$354</f>
        <v>0</v>
      </c>
      <c r="F374" s="77">
        <f>T354</f>
        <v>30</v>
      </c>
      <c r="G374" s="76">
        <f>I$354</f>
        <v>0</v>
      </c>
      <c r="H374" s="78" t="s">
        <v>98</v>
      </c>
      <c r="I374" s="312" t="s">
        <v>260</v>
      </c>
      <c r="J374" s="79">
        <f>D371</f>
        <v>0</v>
      </c>
      <c r="K374" s="79" t="e">
        <f>H371</f>
        <v>#VALUE!</v>
      </c>
      <c r="L374" s="54"/>
      <c r="M374" s="1"/>
      <c r="N374" s="1"/>
      <c r="O374" s="51"/>
      <c r="P374" s="51"/>
      <c r="Q374" s="51"/>
      <c r="R374" s="1"/>
      <c r="S374" s="69"/>
      <c r="T374" s="69" t="e">
        <f>G371</f>
        <v>#VALUE!</v>
      </c>
      <c r="U374" s="1"/>
      <c r="V374" s="1"/>
      <c r="W374" s="1"/>
    </row>
    <row r="376" spans="1:24" s="11" customFormat="1" ht="40.5" customHeight="1" x14ac:dyDescent="0.2">
      <c r="A376" s="44" t="s">
        <v>83</v>
      </c>
      <c r="B376" s="353"/>
      <c r="C376" s="354"/>
      <c r="D376" s="355"/>
      <c r="E376" s="359" t="s">
        <v>84</v>
      </c>
      <c r="F376" s="360"/>
      <c r="G376" s="353"/>
      <c r="H376" s="354"/>
      <c r="I376" s="355"/>
      <c r="J376" s="53"/>
      <c r="K376" s="53"/>
      <c r="L376"/>
      <c r="M376"/>
      <c r="N376"/>
      <c r="O376"/>
      <c r="P376"/>
      <c r="Q376"/>
    </row>
    <row r="377" spans="1:24" s="11" customFormat="1" ht="40.5" customHeight="1" x14ac:dyDescent="0.2">
      <c r="A377" s="44" t="s">
        <v>101</v>
      </c>
      <c r="B377" s="106"/>
      <c r="C377" s="107"/>
      <c r="D377" s="108"/>
      <c r="E377" s="59" t="s">
        <v>85</v>
      </c>
      <c r="F377" s="50" t="s">
        <v>99</v>
      </c>
      <c r="G377" s="109"/>
      <c r="H377" s="60" t="s">
        <v>100</v>
      </c>
      <c r="I377" s="110"/>
      <c r="J377" s="66"/>
      <c r="K377" s="66"/>
      <c r="L377"/>
      <c r="M377"/>
      <c r="N377"/>
      <c r="O377"/>
      <c r="P377"/>
      <c r="Q377"/>
      <c r="S377" s="1">
        <f>MONTH(G377)</f>
        <v>1</v>
      </c>
      <c r="T377" s="51">
        <f>IF(S377=2,G377+27,IF(OR(S377=1,S377=3,S377=5,S377=7,S377=8,S377=10,S377=12),G377+30,G377+29))</f>
        <v>30</v>
      </c>
    </row>
    <row r="378" spans="1:24" s="11" customFormat="1" ht="40.5" customHeight="1" x14ac:dyDescent="0.2">
      <c r="A378" s="44" t="s">
        <v>93</v>
      </c>
      <c r="B378" s="373"/>
      <c r="C378" s="354"/>
      <c r="D378" s="355"/>
      <c r="E378" s="359" t="s">
        <v>94</v>
      </c>
      <c r="F378" s="360"/>
      <c r="G378" s="353"/>
      <c r="H378" s="354"/>
      <c r="I378" s="355"/>
      <c r="J378" s="53"/>
      <c r="K378" s="53"/>
      <c r="L378"/>
      <c r="M378"/>
      <c r="N378"/>
      <c r="O378"/>
      <c r="P378"/>
      <c r="Q378"/>
    </row>
    <row r="379" spans="1:24" s="11" customFormat="1" ht="20.25" customHeight="1" x14ac:dyDescent="0.2">
      <c r="A379" s="26"/>
      <c r="B379" s="26"/>
      <c r="C379" s="26"/>
      <c r="D379" s="27"/>
      <c r="E379" s="19"/>
      <c r="F379" s="19"/>
      <c r="G379" s="19"/>
      <c r="H379" s="19"/>
      <c r="I379" s="19"/>
      <c r="J379" s="19"/>
      <c r="K379" s="19"/>
      <c r="L379"/>
      <c r="M379"/>
      <c r="N379"/>
      <c r="O379"/>
      <c r="P379"/>
      <c r="Q379"/>
    </row>
    <row r="380" spans="1:24" s="11" customFormat="1" ht="39.75" customHeight="1" x14ac:dyDescent="0.2">
      <c r="A380" s="12"/>
      <c r="B380" s="361" t="s">
        <v>58</v>
      </c>
      <c r="C380" s="362"/>
      <c r="D380" s="363"/>
      <c r="E380" s="361" t="s">
        <v>59</v>
      </c>
      <c r="F380" s="363"/>
      <c r="G380" s="361" t="s">
        <v>64</v>
      </c>
      <c r="H380" s="362"/>
      <c r="I380" s="362"/>
      <c r="J380"/>
      <c r="K380"/>
      <c r="L380" s="368" t="s">
        <v>92</v>
      </c>
      <c r="M380" s="368"/>
      <c r="N380" s="368"/>
      <c r="O380" s="368"/>
      <c r="P380" s="368"/>
      <c r="Q380" s="368"/>
    </row>
    <row r="381" spans="1:24" s="20" customFormat="1" ht="38.25" x14ac:dyDescent="0.2">
      <c r="A381" s="28" t="s">
        <v>115</v>
      </c>
      <c r="B381" s="28" t="s">
        <v>114</v>
      </c>
      <c r="C381" s="28" t="s">
        <v>116</v>
      </c>
      <c r="D381" s="28" t="s">
        <v>161</v>
      </c>
      <c r="E381" s="28" t="s">
        <v>112</v>
      </c>
      <c r="F381" s="68" t="s">
        <v>113</v>
      </c>
      <c r="G381" s="68" t="s">
        <v>55</v>
      </c>
      <c r="H381" s="68" t="s">
        <v>97</v>
      </c>
      <c r="I381" s="68" t="s">
        <v>108</v>
      </c>
      <c r="J381"/>
      <c r="K381"/>
      <c r="L381" s="313" t="s">
        <v>60</v>
      </c>
      <c r="M381" s="313" t="s">
        <v>61</v>
      </c>
      <c r="N381" s="313" t="s">
        <v>62</v>
      </c>
      <c r="O381" s="313" t="s">
        <v>38</v>
      </c>
      <c r="P381" s="313" t="s">
        <v>57</v>
      </c>
      <c r="Q381" s="313" t="s">
        <v>14</v>
      </c>
    </row>
    <row r="382" spans="1:24" s="11" customFormat="1" ht="21" customHeight="1" x14ac:dyDescent="0.2">
      <c r="A382" s="55" t="s">
        <v>33</v>
      </c>
      <c r="B382" s="111"/>
      <c r="C382" s="111"/>
      <c r="D382" s="22">
        <f>B382+C382</f>
        <v>0</v>
      </c>
      <c r="E382" s="112"/>
      <c r="F382" s="100" t="str">
        <f>IF($G$378="","",IF(D382=0,"",$G$378/12*$B$378))</f>
        <v/>
      </c>
      <c r="G382" s="70"/>
      <c r="H382" s="70"/>
      <c r="I382" s="70"/>
      <c r="J382"/>
      <c r="K382"/>
      <c r="L382" s="178"/>
      <c r="M382" s="369"/>
      <c r="N382" s="178"/>
      <c r="O382" s="179"/>
      <c r="P382" s="179"/>
      <c r="Q382" s="179"/>
    </row>
    <row r="383" spans="1:24" s="11" customFormat="1" ht="21" customHeight="1" x14ac:dyDescent="0.2">
      <c r="A383" s="55" t="s">
        <v>32</v>
      </c>
      <c r="B383" s="111"/>
      <c r="C383" s="111"/>
      <c r="D383" s="22">
        <f t="shared" ref="D383:D393" si="63">B383+C383</f>
        <v>0</v>
      </c>
      <c r="E383" s="112"/>
      <c r="F383" s="101" t="str">
        <f t="shared" ref="F383:F393" si="64">IF($G$378="","",IF(D383=0,"",$G$378/12*$B$378))</f>
        <v/>
      </c>
      <c r="G383" s="70"/>
      <c r="H383" s="70"/>
      <c r="I383" s="70"/>
      <c r="J383"/>
      <c r="K383"/>
      <c r="L383" s="178"/>
      <c r="M383" s="369"/>
      <c r="N383" s="178"/>
      <c r="O383" s="179"/>
      <c r="P383" s="179"/>
      <c r="Q383" s="179"/>
    </row>
    <row r="384" spans="1:24" s="11" customFormat="1" ht="21" customHeight="1" x14ac:dyDescent="0.2">
      <c r="A384" s="55" t="s">
        <v>31</v>
      </c>
      <c r="B384" s="111"/>
      <c r="C384" s="111"/>
      <c r="D384" s="22">
        <f t="shared" si="63"/>
        <v>0</v>
      </c>
      <c r="E384" s="112"/>
      <c r="F384" s="101" t="str">
        <f t="shared" si="64"/>
        <v/>
      </c>
      <c r="G384" s="70"/>
      <c r="H384" s="70"/>
      <c r="I384" s="70"/>
      <c r="J384"/>
      <c r="K384"/>
      <c r="L384" s="178"/>
      <c r="M384" s="369"/>
      <c r="N384" s="178"/>
      <c r="O384" s="179"/>
      <c r="P384" s="179"/>
      <c r="Q384" s="179"/>
    </row>
    <row r="385" spans="1:24" s="11" customFormat="1" ht="21" customHeight="1" x14ac:dyDescent="0.2">
      <c r="A385" s="55" t="s">
        <v>30</v>
      </c>
      <c r="B385" s="111"/>
      <c r="C385" s="111"/>
      <c r="D385" s="22">
        <f t="shared" si="63"/>
        <v>0</v>
      </c>
      <c r="E385" s="112"/>
      <c r="F385" s="101" t="str">
        <f t="shared" si="64"/>
        <v/>
      </c>
      <c r="G385" s="70"/>
      <c r="H385" s="70"/>
      <c r="I385" s="70"/>
      <c r="J385"/>
      <c r="K385"/>
      <c r="L385" s="178"/>
      <c r="M385" s="369"/>
      <c r="N385" s="178"/>
      <c r="O385" s="179"/>
      <c r="P385" s="179"/>
      <c r="Q385" s="179"/>
    </row>
    <row r="386" spans="1:24" s="11" customFormat="1" ht="21" customHeight="1" x14ac:dyDescent="0.2">
      <c r="A386" s="55" t="s">
        <v>29</v>
      </c>
      <c r="B386" s="111"/>
      <c r="C386" s="111"/>
      <c r="D386" s="22">
        <f t="shared" si="63"/>
        <v>0</v>
      </c>
      <c r="E386" s="112"/>
      <c r="F386" s="101" t="str">
        <f t="shared" si="64"/>
        <v/>
      </c>
      <c r="G386" s="70"/>
      <c r="H386" s="70"/>
      <c r="I386" s="70"/>
      <c r="J386"/>
      <c r="K386"/>
      <c r="L386" s="178"/>
      <c r="M386" s="369"/>
      <c r="N386" s="178"/>
      <c r="O386" s="179"/>
      <c r="P386" s="179"/>
      <c r="Q386" s="179"/>
    </row>
    <row r="387" spans="1:24" s="11" customFormat="1" ht="21" customHeight="1" x14ac:dyDescent="0.2">
      <c r="A387" s="55" t="s">
        <v>28</v>
      </c>
      <c r="B387" s="111"/>
      <c r="C387" s="111"/>
      <c r="D387" s="22">
        <f t="shared" si="63"/>
        <v>0</v>
      </c>
      <c r="E387" s="112"/>
      <c r="F387" s="101" t="str">
        <f t="shared" si="64"/>
        <v/>
      </c>
      <c r="G387" s="70"/>
      <c r="H387" s="70"/>
      <c r="I387" s="70"/>
      <c r="J387"/>
      <c r="K387"/>
      <c r="L387" s="178"/>
      <c r="M387" s="369"/>
      <c r="N387" s="178"/>
      <c r="O387" s="179"/>
      <c r="P387" s="179"/>
      <c r="Q387" s="179"/>
    </row>
    <row r="388" spans="1:24" s="11" customFormat="1" ht="21" customHeight="1" x14ac:dyDescent="0.2">
      <c r="A388" s="55" t="s">
        <v>27</v>
      </c>
      <c r="B388" s="111"/>
      <c r="C388" s="111"/>
      <c r="D388" s="22">
        <f t="shared" si="63"/>
        <v>0</v>
      </c>
      <c r="E388" s="112"/>
      <c r="F388" s="101" t="str">
        <f t="shared" si="64"/>
        <v/>
      </c>
      <c r="G388" s="70"/>
      <c r="H388" s="70"/>
      <c r="I388" s="70"/>
      <c r="J388"/>
      <c r="K388"/>
      <c r="L388" s="178"/>
      <c r="M388" s="369"/>
      <c r="N388" s="178"/>
      <c r="O388" s="179"/>
      <c r="P388" s="179"/>
      <c r="Q388" s="179"/>
    </row>
    <row r="389" spans="1:24" s="11" customFormat="1" ht="21" customHeight="1" x14ac:dyDescent="0.2">
      <c r="A389" s="55" t="s">
        <v>26</v>
      </c>
      <c r="B389" s="111"/>
      <c r="C389" s="111"/>
      <c r="D389" s="22">
        <f t="shared" si="63"/>
        <v>0</v>
      </c>
      <c r="E389" s="112"/>
      <c r="F389" s="101" t="str">
        <f t="shared" si="64"/>
        <v/>
      </c>
      <c r="G389" s="70"/>
      <c r="H389" s="70"/>
      <c r="I389" s="70"/>
      <c r="J389"/>
      <c r="K389"/>
      <c r="L389" s="178"/>
      <c r="M389" s="369"/>
      <c r="N389" s="178"/>
      <c r="O389" s="179"/>
      <c r="P389" s="179"/>
      <c r="Q389" s="179"/>
    </row>
    <row r="390" spans="1:24" s="11" customFormat="1" ht="21" customHeight="1" x14ac:dyDescent="0.2">
      <c r="A390" s="55" t="s">
        <v>25</v>
      </c>
      <c r="B390" s="111"/>
      <c r="C390" s="111"/>
      <c r="D390" s="22">
        <f t="shared" si="63"/>
        <v>0</v>
      </c>
      <c r="E390" s="112"/>
      <c r="F390" s="101" t="str">
        <f t="shared" si="64"/>
        <v/>
      </c>
      <c r="G390" s="70"/>
      <c r="H390" s="70"/>
      <c r="I390" s="70"/>
      <c r="J390"/>
      <c r="K390"/>
      <c r="L390" s="178"/>
      <c r="M390" s="369"/>
      <c r="N390" s="178"/>
      <c r="O390" s="179"/>
      <c r="P390" s="179"/>
      <c r="Q390" s="179"/>
    </row>
    <row r="391" spans="1:24" ht="21" customHeight="1" x14ac:dyDescent="0.2">
      <c r="A391" s="55" t="s">
        <v>24</v>
      </c>
      <c r="B391" s="111"/>
      <c r="C391" s="111"/>
      <c r="D391" s="22">
        <f t="shared" si="63"/>
        <v>0</v>
      </c>
      <c r="E391" s="112"/>
      <c r="F391" s="101" t="str">
        <f t="shared" si="64"/>
        <v/>
      </c>
      <c r="G391" s="70"/>
      <c r="H391" s="70"/>
      <c r="I391" s="70"/>
      <c r="L391" s="178"/>
      <c r="M391" s="369"/>
      <c r="N391" s="178"/>
      <c r="O391" s="179"/>
      <c r="P391" s="179"/>
      <c r="Q391" s="179"/>
    </row>
    <row r="392" spans="1:24" ht="21" customHeight="1" x14ac:dyDescent="0.2">
      <c r="A392" s="55" t="s">
        <v>23</v>
      </c>
      <c r="B392" s="111"/>
      <c r="C392" s="111"/>
      <c r="D392" s="22">
        <f t="shared" si="63"/>
        <v>0</v>
      </c>
      <c r="E392" s="112"/>
      <c r="F392" s="101" t="str">
        <f t="shared" si="64"/>
        <v/>
      </c>
      <c r="G392" s="70"/>
      <c r="H392" s="70"/>
      <c r="I392" s="70"/>
      <c r="L392" s="178"/>
      <c r="M392" s="369"/>
      <c r="N392" s="178"/>
      <c r="O392" s="179"/>
      <c r="P392" s="179"/>
      <c r="Q392" s="179"/>
    </row>
    <row r="393" spans="1:24" ht="21" customHeight="1" x14ac:dyDescent="0.2">
      <c r="A393" s="55" t="s">
        <v>22</v>
      </c>
      <c r="B393" s="111"/>
      <c r="C393" s="111"/>
      <c r="D393" s="22">
        <f t="shared" si="63"/>
        <v>0</v>
      </c>
      <c r="E393" s="112"/>
      <c r="F393" s="102" t="str">
        <f t="shared" si="64"/>
        <v/>
      </c>
      <c r="G393" s="71"/>
      <c r="H393" s="71"/>
      <c r="I393" s="71"/>
      <c r="L393" s="178"/>
      <c r="M393" s="369"/>
      <c r="N393" s="178"/>
      <c r="O393" s="179"/>
      <c r="P393" s="179"/>
      <c r="Q393" s="179"/>
      <c r="R393" s="51"/>
      <c r="S393" s="1"/>
      <c r="T393" s="1"/>
      <c r="U393" s="1"/>
      <c r="V393" s="1"/>
      <c r="W393" s="1"/>
      <c r="X393" s="1"/>
    </row>
    <row r="394" spans="1:24" s="11" customFormat="1" ht="20.25" customHeight="1" x14ac:dyDescent="0.2">
      <c r="A394" s="24" t="s">
        <v>56</v>
      </c>
      <c r="B394" s="25">
        <f>SUM(B382:B393)</f>
        <v>0</v>
      </c>
      <c r="C394" s="25">
        <f t="shared" ref="C394:D394" si="65">SUM(C382:C393)</f>
        <v>0</v>
      </c>
      <c r="D394" s="25">
        <f t="shared" si="65"/>
        <v>0</v>
      </c>
      <c r="E394" s="49">
        <f>SUM(E382:E393)</f>
        <v>0</v>
      </c>
      <c r="F394" s="49">
        <f t="shared" ref="F394" si="66">SUM(F382:F393)</f>
        <v>0</v>
      </c>
      <c r="G394" s="23" t="e">
        <f>IF(I394*E394&gt;D394,D394,I394*E394)</f>
        <v>#VALUE!</v>
      </c>
      <c r="H394" s="25" t="e">
        <f>D394-G394</f>
        <v>#VALUE!</v>
      </c>
      <c r="I394" s="25" t="str">
        <f>IF(D394&gt;0,IF(D394&gt;COUNT(B382:B393)/12*100000*B378,COUNT(B382:B393)/12*100000*B378/F394,D394/F394),"")</f>
        <v/>
      </c>
      <c r="J394" s="67"/>
      <c r="K394" s="303"/>
      <c r="L394" s="21"/>
      <c r="M394" s="21"/>
      <c r="N394" s="21"/>
      <c r="O394" s="180">
        <f>SUM(O382:O393)</f>
        <v>0</v>
      </c>
      <c r="P394" s="180">
        <f>SUM(P382:P393)</f>
        <v>0</v>
      </c>
      <c r="Q394" s="10"/>
      <c r="S394" s="65"/>
    </row>
    <row r="396" spans="1:24" ht="16.5" customHeight="1" x14ac:dyDescent="0.2">
      <c r="A396" s="57" t="s">
        <v>118</v>
      </c>
      <c r="B396" s="58"/>
      <c r="C396" s="58"/>
      <c r="D396" s="58"/>
      <c r="E396" s="58"/>
      <c r="F396" s="58"/>
      <c r="G396" s="58"/>
      <c r="H396" s="58"/>
      <c r="I396" s="58"/>
      <c r="J396" s="58"/>
      <c r="K396" s="58"/>
    </row>
    <row r="397" spans="1:24" x14ac:dyDescent="0.2">
      <c r="A397" s="75" t="s">
        <v>19</v>
      </c>
      <c r="B397" s="78">
        <f>B377</f>
        <v>0</v>
      </c>
      <c r="C397" s="75" t="str">
        <f>B$3</f>
        <v>Nom du bénéficiaire</v>
      </c>
      <c r="D397" s="75" t="str">
        <f>"DDP"&amp;B$6&amp;"_PERSO_"&amp;B376</f>
        <v>DDP1_PERSO_</v>
      </c>
      <c r="E397" s="76">
        <f>I$377</f>
        <v>0</v>
      </c>
      <c r="F397" s="77">
        <f>T377</f>
        <v>30</v>
      </c>
      <c r="G397" s="76">
        <f>I$377</f>
        <v>0</v>
      </c>
      <c r="H397" s="78" t="s">
        <v>98</v>
      </c>
      <c r="I397" s="312" t="s">
        <v>260</v>
      </c>
      <c r="J397" s="79">
        <f>D394</f>
        <v>0</v>
      </c>
      <c r="K397" s="79" t="e">
        <f>H394</f>
        <v>#VALUE!</v>
      </c>
      <c r="L397" s="54"/>
      <c r="M397" s="1"/>
      <c r="N397" s="1"/>
      <c r="O397" s="51"/>
      <c r="P397" s="51"/>
      <c r="Q397" s="51"/>
      <c r="R397" s="1"/>
      <c r="S397" s="69"/>
      <c r="T397" s="69" t="e">
        <f>G394</f>
        <v>#VALUE!</v>
      </c>
      <c r="U397" s="1"/>
      <c r="V397" s="1"/>
      <c r="W397" s="1"/>
    </row>
    <row r="399" spans="1:24" s="11" customFormat="1" ht="40.5" customHeight="1" x14ac:dyDescent="0.2">
      <c r="A399" s="44" t="s">
        <v>83</v>
      </c>
      <c r="B399" s="353"/>
      <c r="C399" s="354"/>
      <c r="D399" s="355"/>
      <c r="E399" s="359" t="s">
        <v>84</v>
      </c>
      <c r="F399" s="360"/>
      <c r="G399" s="353"/>
      <c r="H399" s="354"/>
      <c r="I399" s="355"/>
      <c r="J399" s="53"/>
      <c r="K399" s="53"/>
      <c r="L399"/>
      <c r="M399"/>
      <c r="N399"/>
      <c r="O399"/>
      <c r="P399"/>
      <c r="Q399"/>
    </row>
    <row r="400" spans="1:24" s="11" customFormat="1" ht="40.5" customHeight="1" x14ac:dyDescent="0.2">
      <c r="A400" s="44" t="s">
        <v>101</v>
      </c>
      <c r="B400" s="106"/>
      <c r="C400" s="107"/>
      <c r="D400" s="108"/>
      <c r="E400" s="59" t="s">
        <v>85</v>
      </c>
      <c r="F400" s="50" t="s">
        <v>99</v>
      </c>
      <c r="G400" s="109"/>
      <c r="H400" s="60" t="s">
        <v>100</v>
      </c>
      <c r="I400" s="110"/>
      <c r="J400" s="66"/>
      <c r="K400" s="66"/>
      <c r="L400"/>
      <c r="M400"/>
      <c r="N400"/>
      <c r="O400"/>
      <c r="P400"/>
      <c r="Q400"/>
      <c r="S400" s="1">
        <f>MONTH(G400)</f>
        <v>1</v>
      </c>
      <c r="T400" s="51">
        <f>IF(S400=2,G400+27,IF(OR(S400=1,S400=3,S400=5,S400=7,S400=8,S400=10,S400=12),G400+30,G400+29))</f>
        <v>30</v>
      </c>
    </row>
    <row r="401" spans="1:24" s="11" customFormat="1" ht="40.5" customHeight="1" x14ac:dyDescent="0.2">
      <c r="A401" s="44" t="s">
        <v>93</v>
      </c>
      <c r="B401" s="373"/>
      <c r="C401" s="354"/>
      <c r="D401" s="355"/>
      <c r="E401" s="359" t="s">
        <v>94</v>
      </c>
      <c r="F401" s="360"/>
      <c r="G401" s="353"/>
      <c r="H401" s="354"/>
      <c r="I401" s="355"/>
      <c r="J401" s="53"/>
      <c r="K401" s="53"/>
      <c r="L401"/>
      <c r="M401"/>
      <c r="N401"/>
      <c r="O401"/>
      <c r="P401"/>
      <c r="Q401"/>
    </row>
    <row r="402" spans="1:24" s="11" customFormat="1" ht="20.25" customHeight="1" x14ac:dyDescent="0.2">
      <c r="A402" s="26"/>
      <c r="B402" s="26"/>
      <c r="C402" s="26"/>
      <c r="D402" s="27"/>
      <c r="E402" s="19"/>
      <c r="F402" s="19"/>
      <c r="G402" s="19"/>
      <c r="H402" s="19"/>
      <c r="I402" s="19"/>
      <c r="J402" s="19"/>
      <c r="K402" s="19"/>
      <c r="L402"/>
      <c r="M402"/>
      <c r="N402"/>
      <c r="O402"/>
      <c r="P402"/>
      <c r="Q402"/>
    </row>
    <row r="403" spans="1:24" s="11" customFormat="1" ht="39.75" customHeight="1" x14ac:dyDescent="0.2">
      <c r="A403" s="12"/>
      <c r="B403" s="361" t="s">
        <v>58</v>
      </c>
      <c r="C403" s="362"/>
      <c r="D403" s="363"/>
      <c r="E403" s="361" t="s">
        <v>59</v>
      </c>
      <c r="F403" s="363"/>
      <c r="G403" s="361" t="s">
        <v>64</v>
      </c>
      <c r="H403" s="362"/>
      <c r="I403" s="362"/>
      <c r="J403"/>
      <c r="K403"/>
      <c r="L403" s="368" t="s">
        <v>92</v>
      </c>
      <c r="M403" s="368"/>
      <c r="N403" s="368"/>
      <c r="O403" s="368"/>
      <c r="P403" s="368"/>
      <c r="Q403" s="368"/>
    </row>
    <row r="404" spans="1:24" s="20" customFormat="1" ht="38.25" x14ac:dyDescent="0.2">
      <c r="A404" s="28" t="s">
        <v>115</v>
      </c>
      <c r="B404" s="28" t="s">
        <v>114</v>
      </c>
      <c r="C404" s="28" t="s">
        <v>116</v>
      </c>
      <c r="D404" s="28" t="s">
        <v>161</v>
      </c>
      <c r="E404" s="28" t="s">
        <v>112</v>
      </c>
      <c r="F404" s="68" t="s">
        <v>113</v>
      </c>
      <c r="G404" s="68" t="s">
        <v>55</v>
      </c>
      <c r="H404" s="68" t="s">
        <v>97</v>
      </c>
      <c r="I404" s="68" t="s">
        <v>108</v>
      </c>
      <c r="J404"/>
      <c r="K404"/>
      <c r="L404" s="313" t="s">
        <v>60</v>
      </c>
      <c r="M404" s="313" t="s">
        <v>61</v>
      </c>
      <c r="N404" s="313" t="s">
        <v>62</v>
      </c>
      <c r="O404" s="313" t="s">
        <v>38</v>
      </c>
      <c r="P404" s="313" t="s">
        <v>57</v>
      </c>
      <c r="Q404" s="313" t="s">
        <v>14</v>
      </c>
    </row>
    <row r="405" spans="1:24" s="11" customFormat="1" ht="21" customHeight="1" x14ac:dyDescent="0.2">
      <c r="A405" s="55" t="s">
        <v>33</v>
      </c>
      <c r="B405" s="111"/>
      <c r="C405" s="111"/>
      <c r="D405" s="22">
        <f>B405+C405</f>
        <v>0</v>
      </c>
      <c r="E405" s="112"/>
      <c r="F405" s="100" t="str">
        <f>IF($G$401="","",IF(D405=0,"",$G$401/12*$B$401))</f>
        <v/>
      </c>
      <c r="G405" s="70"/>
      <c r="H405" s="70"/>
      <c r="I405" s="70"/>
      <c r="J405"/>
      <c r="K405"/>
      <c r="L405" s="178"/>
      <c r="M405" s="369"/>
      <c r="N405" s="178"/>
      <c r="O405" s="179"/>
      <c r="P405" s="179"/>
      <c r="Q405" s="179"/>
    </row>
    <row r="406" spans="1:24" s="11" customFormat="1" ht="21" customHeight="1" x14ac:dyDescent="0.2">
      <c r="A406" s="55" t="s">
        <v>32</v>
      </c>
      <c r="B406" s="111"/>
      <c r="C406" s="111"/>
      <c r="D406" s="22">
        <f t="shared" ref="D406:D416" si="67">B406+C406</f>
        <v>0</v>
      </c>
      <c r="E406" s="112"/>
      <c r="F406" s="101" t="str">
        <f t="shared" ref="F406:F416" si="68">IF($G$401="","",IF(D406=0,"",$G$401/12*$B$401))</f>
        <v/>
      </c>
      <c r="G406" s="70"/>
      <c r="H406" s="70"/>
      <c r="I406" s="70"/>
      <c r="J406"/>
      <c r="K406"/>
      <c r="L406" s="178"/>
      <c r="M406" s="369"/>
      <c r="N406" s="178"/>
      <c r="O406" s="179"/>
      <c r="P406" s="179"/>
      <c r="Q406" s="179"/>
    </row>
    <row r="407" spans="1:24" s="11" customFormat="1" ht="21" customHeight="1" x14ac:dyDescent="0.2">
      <c r="A407" s="55" t="s">
        <v>31</v>
      </c>
      <c r="B407" s="111"/>
      <c r="C407" s="111"/>
      <c r="D407" s="22">
        <f t="shared" si="67"/>
        <v>0</v>
      </c>
      <c r="E407" s="112"/>
      <c r="F407" s="101" t="str">
        <f t="shared" si="68"/>
        <v/>
      </c>
      <c r="G407" s="70"/>
      <c r="H407" s="70"/>
      <c r="I407" s="70"/>
      <c r="J407"/>
      <c r="K407"/>
      <c r="L407" s="178"/>
      <c r="M407" s="369"/>
      <c r="N407" s="178"/>
      <c r="O407" s="179"/>
      <c r="P407" s="179"/>
      <c r="Q407" s="179"/>
    </row>
    <row r="408" spans="1:24" s="11" customFormat="1" ht="21" customHeight="1" x14ac:dyDescent="0.2">
      <c r="A408" s="55" t="s">
        <v>30</v>
      </c>
      <c r="B408" s="111"/>
      <c r="C408" s="111"/>
      <c r="D408" s="22">
        <f t="shared" si="67"/>
        <v>0</v>
      </c>
      <c r="E408" s="112"/>
      <c r="F408" s="101" t="str">
        <f t="shared" si="68"/>
        <v/>
      </c>
      <c r="G408" s="70"/>
      <c r="H408" s="70"/>
      <c r="I408" s="70"/>
      <c r="J408"/>
      <c r="K408"/>
      <c r="L408" s="178"/>
      <c r="M408" s="369"/>
      <c r="N408" s="178"/>
      <c r="O408" s="179"/>
      <c r="P408" s="179"/>
      <c r="Q408" s="179"/>
    </row>
    <row r="409" spans="1:24" s="11" customFormat="1" ht="21" customHeight="1" x14ac:dyDescent="0.2">
      <c r="A409" s="55" t="s">
        <v>29</v>
      </c>
      <c r="B409" s="111"/>
      <c r="C409" s="111"/>
      <c r="D409" s="22">
        <f t="shared" si="67"/>
        <v>0</v>
      </c>
      <c r="E409" s="112"/>
      <c r="F409" s="101" t="str">
        <f t="shared" si="68"/>
        <v/>
      </c>
      <c r="G409" s="70"/>
      <c r="H409" s="70"/>
      <c r="I409" s="70"/>
      <c r="J409"/>
      <c r="K409"/>
      <c r="L409" s="178"/>
      <c r="M409" s="369"/>
      <c r="N409" s="178"/>
      <c r="O409" s="179"/>
      <c r="P409" s="179"/>
      <c r="Q409" s="179"/>
    </row>
    <row r="410" spans="1:24" s="11" customFormat="1" ht="21" customHeight="1" x14ac:dyDescent="0.2">
      <c r="A410" s="55" t="s">
        <v>28</v>
      </c>
      <c r="B410" s="111"/>
      <c r="C410" s="111"/>
      <c r="D410" s="22">
        <f t="shared" si="67"/>
        <v>0</v>
      </c>
      <c r="E410" s="112"/>
      <c r="F410" s="101" t="str">
        <f t="shared" si="68"/>
        <v/>
      </c>
      <c r="G410" s="70"/>
      <c r="H410" s="70"/>
      <c r="I410" s="70"/>
      <c r="J410"/>
      <c r="K410"/>
      <c r="L410" s="178"/>
      <c r="M410" s="369"/>
      <c r="N410" s="178"/>
      <c r="O410" s="179"/>
      <c r="P410" s="179"/>
      <c r="Q410" s="179"/>
    </row>
    <row r="411" spans="1:24" s="11" customFormat="1" ht="21" customHeight="1" x14ac:dyDescent="0.2">
      <c r="A411" s="55" t="s">
        <v>27</v>
      </c>
      <c r="B411" s="111"/>
      <c r="C411" s="111"/>
      <c r="D411" s="22">
        <f t="shared" si="67"/>
        <v>0</v>
      </c>
      <c r="E411" s="112"/>
      <c r="F411" s="101" t="str">
        <f t="shared" si="68"/>
        <v/>
      </c>
      <c r="G411" s="70"/>
      <c r="H411" s="70"/>
      <c r="I411" s="70"/>
      <c r="J411"/>
      <c r="K411"/>
      <c r="L411" s="178"/>
      <c r="M411" s="369"/>
      <c r="N411" s="178"/>
      <c r="O411" s="179"/>
      <c r="P411" s="179"/>
      <c r="Q411" s="179"/>
    </row>
    <row r="412" spans="1:24" s="11" customFormat="1" ht="21" customHeight="1" x14ac:dyDescent="0.2">
      <c r="A412" s="55" t="s">
        <v>26</v>
      </c>
      <c r="B412" s="111"/>
      <c r="C412" s="111"/>
      <c r="D412" s="22">
        <f t="shared" si="67"/>
        <v>0</v>
      </c>
      <c r="E412" s="112"/>
      <c r="F412" s="101" t="str">
        <f t="shared" si="68"/>
        <v/>
      </c>
      <c r="G412" s="70"/>
      <c r="H412" s="70"/>
      <c r="I412" s="70"/>
      <c r="J412"/>
      <c r="K412"/>
      <c r="L412" s="178"/>
      <c r="M412" s="369"/>
      <c r="N412" s="178"/>
      <c r="O412" s="179"/>
      <c r="P412" s="179"/>
      <c r="Q412" s="179"/>
    </row>
    <row r="413" spans="1:24" s="11" customFormat="1" ht="21" customHeight="1" x14ac:dyDescent="0.2">
      <c r="A413" s="55" t="s">
        <v>25</v>
      </c>
      <c r="B413" s="111"/>
      <c r="C413" s="111"/>
      <c r="D413" s="22">
        <f t="shared" si="67"/>
        <v>0</v>
      </c>
      <c r="E413" s="112"/>
      <c r="F413" s="101" t="str">
        <f t="shared" si="68"/>
        <v/>
      </c>
      <c r="G413" s="70"/>
      <c r="H413" s="70"/>
      <c r="I413" s="70"/>
      <c r="J413"/>
      <c r="K413"/>
      <c r="L413" s="178"/>
      <c r="M413" s="369"/>
      <c r="N413" s="178"/>
      <c r="O413" s="179"/>
      <c r="P413" s="179"/>
      <c r="Q413" s="179"/>
    </row>
    <row r="414" spans="1:24" ht="21" customHeight="1" x14ac:dyDescent="0.2">
      <c r="A414" s="55" t="s">
        <v>24</v>
      </c>
      <c r="B414" s="111"/>
      <c r="C414" s="111"/>
      <c r="D414" s="22">
        <f t="shared" si="67"/>
        <v>0</v>
      </c>
      <c r="E414" s="112"/>
      <c r="F414" s="101" t="str">
        <f t="shared" si="68"/>
        <v/>
      </c>
      <c r="G414" s="70"/>
      <c r="H414" s="70"/>
      <c r="I414" s="70"/>
      <c r="L414" s="178"/>
      <c r="M414" s="369"/>
      <c r="N414" s="178"/>
      <c r="O414" s="179"/>
      <c r="P414" s="179"/>
      <c r="Q414" s="179"/>
    </row>
    <row r="415" spans="1:24" ht="21" customHeight="1" x14ac:dyDescent="0.2">
      <c r="A415" s="55" t="s">
        <v>23</v>
      </c>
      <c r="B415" s="111"/>
      <c r="C415" s="111"/>
      <c r="D415" s="22">
        <f t="shared" si="67"/>
        <v>0</v>
      </c>
      <c r="E415" s="112"/>
      <c r="F415" s="101" t="str">
        <f t="shared" si="68"/>
        <v/>
      </c>
      <c r="G415" s="70"/>
      <c r="H415" s="70"/>
      <c r="I415" s="70"/>
      <c r="L415" s="178"/>
      <c r="M415" s="369"/>
      <c r="N415" s="178"/>
      <c r="O415" s="179"/>
      <c r="P415" s="179"/>
      <c r="Q415" s="179"/>
    </row>
    <row r="416" spans="1:24" ht="21" customHeight="1" x14ac:dyDescent="0.2">
      <c r="A416" s="55" t="s">
        <v>22</v>
      </c>
      <c r="B416" s="111"/>
      <c r="C416" s="111"/>
      <c r="D416" s="22">
        <f t="shared" si="67"/>
        <v>0</v>
      </c>
      <c r="E416" s="112"/>
      <c r="F416" s="102" t="str">
        <f t="shared" si="68"/>
        <v/>
      </c>
      <c r="G416" s="71"/>
      <c r="H416" s="71"/>
      <c r="I416" s="71"/>
      <c r="L416" s="178"/>
      <c r="M416" s="369"/>
      <c r="N416" s="178"/>
      <c r="O416" s="179"/>
      <c r="P416" s="179"/>
      <c r="Q416" s="179"/>
      <c r="R416" s="51"/>
      <c r="S416" s="1"/>
      <c r="T416" s="1"/>
      <c r="U416" s="1"/>
      <c r="V416" s="1"/>
      <c r="W416" s="1"/>
      <c r="X416" s="1"/>
    </row>
    <row r="417" spans="1:23" s="11" customFormat="1" ht="20.25" customHeight="1" x14ac:dyDescent="0.2">
      <c r="A417" s="24" t="s">
        <v>56</v>
      </c>
      <c r="B417" s="25">
        <f>SUM(B405:B416)</f>
        <v>0</v>
      </c>
      <c r="C417" s="25">
        <f t="shared" ref="C417:D417" si="69">SUM(C405:C416)</f>
        <v>0</v>
      </c>
      <c r="D417" s="25">
        <f t="shared" si="69"/>
        <v>0</v>
      </c>
      <c r="E417" s="49">
        <f>SUM(E405:E416)</f>
        <v>0</v>
      </c>
      <c r="F417" s="49">
        <f t="shared" ref="F417" si="70">SUM(F405:F416)</f>
        <v>0</v>
      </c>
      <c r="G417" s="23" t="e">
        <f>IF(I417*E417&gt;D417,D417,I417*E417)</f>
        <v>#VALUE!</v>
      </c>
      <c r="H417" s="25" t="e">
        <f>D417-G417</f>
        <v>#VALUE!</v>
      </c>
      <c r="I417" s="25" t="str">
        <f>IF(D417&gt;0,IF(D417&gt;COUNT(B405:B416)/12*100000*B401,COUNT(B405:B416)/12*100000*B401/F417,D417/F417),"")</f>
        <v/>
      </c>
      <c r="J417" s="67"/>
      <c r="K417" s="303"/>
      <c r="L417" s="21"/>
      <c r="M417" s="21"/>
      <c r="N417" s="21"/>
      <c r="O417" s="180">
        <f>SUM(O405:O416)</f>
        <v>0</v>
      </c>
      <c r="P417" s="180">
        <f>SUM(P405:P416)</f>
        <v>0</v>
      </c>
      <c r="Q417" s="10"/>
      <c r="S417" s="65"/>
    </row>
    <row r="419" spans="1:23" ht="16.5" customHeight="1" x14ac:dyDescent="0.2">
      <c r="A419" s="57" t="s">
        <v>118</v>
      </c>
      <c r="B419" s="58"/>
      <c r="C419" s="58"/>
      <c r="D419" s="58"/>
      <c r="E419" s="58"/>
      <c r="F419" s="58"/>
      <c r="G419" s="58"/>
      <c r="H419" s="58"/>
      <c r="I419" s="58"/>
      <c r="J419" s="58"/>
      <c r="K419" s="58"/>
    </row>
    <row r="420" spans="1:23" x14ac:dyDescent="0.2">
      <c r="A420" s="75" t="s">
        <v>19</v>
      </c>
      <c r="B420" s="78">
        <f>B400</f>
        <v>0</v>
      </c>
      <c r="C420" s="75" t="str">
        <f>B$3</f>
        <v>Nom du bénéficiaire</v>
      </c>
      <c r="D420" s="75" t="str">
        <f>"DDP"&amp;B$6&amp;"_PERSO_"&amp;B399</f>
        <v>DDP1_PERSO_</v>
      </c>
      <c r="E420" s="76">
        <f>I$400</f>
        <v>0</v>
      </c>
      <c r="F420" s="77">
        <f>T400</f>
        <v>30</v>
      </c>
      <c r="G420" s="76">
        <f>I$400</f>
        <v>0</v>
      </c>
      <c r="H420" s="78" t="s">
        <v>98</v>
      </c>
      <c r="I420" s="312" t="s">
        <v>260</v>
      </c>
      <c r="J420" s="79">
        <f>D417</f>
        <v>0</v>
      </c>
      <c r="K420" s="79" t="e">
        <f>H417</f>
        <v>#VALUE!</v>
      </c>
      <c r="L420" s="54"/>
      <c r="M420" s="1"/>
      <c r="N420" s="1"/>
      <c r="O420" s="51"/>
      <c r="P420" s="51"/>
      <c r="Q420" s="51"/>
      <c r="R420" s="1"/>
      <c r="S420" s="69"/>
      <c r="T420" s="69" t="e">
        <f>G417</f>
        <v>#VALUE!</v>
      </c>
      <c r="U420" s="1"/>
      <c r="V420" s="1"/>
      <c r="W420" s="1"/>
    </row>
    <row r="422" spans="1:23" s="11" customFormat="1" ht="40.5" customHeight="1" x14ac:dyDescent="0.2">
      <c r="A422" s="44" t="s">
        <v>83</v>
      </c>
      <c r="B422" s="353"/>
      <c r="C422" s="354"/>
      <c r="D422" s="355"/>
      <c r="E422" s="359" t="s">
        <v>84</v>
      </c>
      <c r="F422" s="360"/>
      <c r="G422" s="353"/>
      <c r="H422" s="354"/>
      <c r="I422" s="355"/>
      <c r="J422" s="53"/>
      <c r="K422" s="53"/>
      <c r="L422"/>
      <c r="M422"/>
      <c r="N422"/>
      <c r="O422"/>
      <c r="P422"/>
      <c r="Q422"/>
    </row>
    <row r="423" spans="1:23" s="11" customFormat="1" ht="40.5" customHeight="1" x14ac:dyDescent="0.2">
      <c r="A423" s="44" t="s">
        <v>101</v>
      </c>
      <c r="B423" s="106"/>
      <c r="C423" s="107"/>
      <c r="D423" s="108"/>
      <c r="E423" s="59" t="s">
        <v>85</v>
      </c>
      <c r="F423" s="50" t="s">
        <v>99</v>
      </c>
      <c r="G423" s="109"/>
      <c r="H423" s="60" t="s">
        <v>100</v>
      </c>
      <c r="I423" s="110"/>
      <c r="J423" s="66"/>
      <c r="K423" s="66"/>
      <c r="L423"/>
      <c r="M423"/>
      <c r="N423"/>
      <c r="O423"/>
      <c r="P423"/>
      <c r="Q423"/>
      <c r="S423" s="1">
        <f>MONTH(G423)</f>
        <v>1</v>
      </c>
      <c r="T423" s="51">
        <f>IF(S423=2,G423+27,IF(OR(S423=1,S423=3,S423=5,S423=7,S423=8,S423=10,S423=12),G423+30,G423+29))</f>
        <v>30</v>
      </c>
    </row>
    <row r="424" spans="1:23" s="11" customFormat="1" ht="40.5" customHeight="1" x14ac:dyDescent="0.2">
      <c r="A424" s="44" t="s">
        <v>93</v>
      </c>
      <c r="B424" s="373"/>
      <c r="C424" s="354"/>
      <c r="D424" s="355"/>
      <c r="E424" s="359" t="s">
        <v>94</v>
      </c>
      <c r="F424" s="360"/>
      <c r="G424" s="353"/>
      <c r="H424" s="354"/>
      <c r="I424" s="355"/>
      <c r="J424" s="53"/>
      <c r="K424" s="53"/>
      <c r="L424"/>
      <c r="M424"/>
      <c r="N424"/>
      <c r="O424"/>
      <c r="P424"/>
      <c r="Q424"/>
    </row>
    <row r="425" spans="1:23" s="11" customFormat="1" ht="20.25" customHeight="1" x14ac:dyDescent="0.2">
      <c r="A425" s="26"/>
      <c r="B425" s="26"/>
      <c r="C425" s="26"/>
      <c r="D425" s="27"/>
      <c r="E425" s="19"/>
      <c r="F425" s="19"/>
      <c r="G425" s="19"/>
      <c r="H425" s="19"/>
      <c r="I425" s="19"/>
      <c r="J425" s="19"/>
      <c r="K425" s="19"/>
      <c r="L425"/>
      <c r="M425"/>
      <c r="N425"/>
      <c r="O425"/>
      <c r="P425"/>
      <c r="Q425"/>
    </row>
    <row r="426" spans="1:23" s="11" customFormat="1" ht="39.75" customHeight="1" x14ac:dyDescent="0.2">
      <c r="A426" s="12"/>
      <c r="B426" s="361" t="s">
        <v>58</v>
      </c>
      <c r="C426" s="362"/>
      <c r="D426" s="363"/>
      <c r="E426" s="361" t="s">
        <v>59</v>
      </c>
      <c r="F426" s="363"/>
      <c r="G426" s="361" t="s">
        <v>64</v>
      </c>
      <c r="H426" s="362"/>
      <c r="I426" s="362"/>
      <c r="J426"/>
      <c r="K426"/>
      <c r="L426" s="368" t="s">
        <v>92</v>
      </c>
      <c r="M426" s="368"/>
      <c r="N426" s="368"/>
      <c r="O426" s="368"/>
      <c r="P426" s="368"/>
      <c r="Q426" s="368"/>
    </row>
    <row r="427" spans="1:23" s="20" customFormat="1" ht="38.25" x14ac:dyDescent="0.2">
      <c r="A427" s="28" t="s">
        <v>115</v>
      </c>
      <c r="B427" s="28" t="s">
        <v>114</v>
      </c>
      <c r="C427" s="28" t="s">
        <v>116</v>
      </c>
      <c r="D427" s="28" t="s">
        <v>161</v>
      </c>
      <c r="E427" s="28" t="s">
        <v>112</v>
      </c>
      <c r="F427" s="68" t="s">
        <v>113</v>
      </c>
      <c r="G427" s="68" t="s">
        <v>55</v>
      </c>
      <c r="H427" s="68" t="s">
        <v>97</v>
      </c>
      <c r="I427" s="68" t="s">
        <v>108</v>
      </c>
      <c r="J427"/>
      <c r="K427"/>
      <c r="L427" s="313" t="s">
        <v>60</v>
      </c>
      <c r="M427" s="313" t="s">
        <v>61</v>
      </c>
      <c r="N427" s="313" t="s">
        <v>62</v>
      </c>
      <c r="O427" s="313" t="s">
        <v>38</v>
      </c>
      <c r="P427" s="313" t="s">
        <v>57</v>
      </c>
      <c r="Q427" s="313" t="s">
        <v>14</v>
      </c>
    </row>
    <row r="428" spans="1:23" s="11" customFormat="1" ht="21" customHeight="1" x14ac:dyDescent="0.2">
      <c r="A428" s="55" t="s">
        <v>33</v>
      </c>
      <c r="B428" s="111"/>
      <c r="C428" s="111"/>
      <c r="D428" s="22">
        <f>B428+C428</f>
        <v>0</v>
      </c>
      <c r="E428" s="112"/>
      <c r="F428" s="100" t="str">
        <f>IF($G$424="","",IF(D428=0,"",$G$424/12*$B$424))</f>
        <v/>
      </c>
      <c r="G428" s="70"/>
      <c r="H428" s="70"/>
      <c r="I428" s="70"/>
      <c r="J428"/>
      <c r="K428"/>
      <c r="L428" s="178"/>
      <c r="M428" s="369"/>
      <c r="N428" s="178"/>
      <c r="O428" s="179"/>
      <c r="P428" s="179"/>
      <c r="Q428" s="179"/>
    </row>
    <row r="429" spans="1:23" s="11" customFormat="1" ht="21" customHeight="1" x14ac:dyDescent="0.2">
      <c r="A429" s="55" t="s">
        <v>32</v>
      </c>
      <c r="B429" s="111"/>
      <c r="C429" s="111"/>
      <c r="D429" s="22">
        <f t="shared" ref="D429:D439" si="71">B429+C429</f>
        <v>0</v>
      </c>
      <c r="E429" s="112"/>
      <c r="F429" s="101" t="str">
        <f t="shared" ref="F429:F439" si="72">IF($G$424="","",IF(D429=0,"",$G$424/12*$B$424))</f>
        <v/>
      </c>
      <c r="G429" s="70"/>
      <c r="H429" s="70"/>
      <c r="I429" s="70"/>
      <c r="J429"/>
      <c r="K429"/>
      <c r="L429" s="178"/>
      <c r="M429" s="369"/>
      <c r="N429" s="178"/>
      <c r="O429" s="179"/>
      <c r="P429" s="179"/>
      <c r="Q429" s="179"/>
    </row>
    <row r="430" spans="1:23" s="11" customFormat="1" ht="21" customHeight="1" x14ac:dyDescent="0.2">
      <c r="A430" s="55" t="s">
        <v>31</v>
      </c>
      <c r="B430" s="111"/>
      <c r="C430" s="111"/>
      <c r="D430" s="22">
        <f t="shared" si="71"/>
        <v>0</v>
      </c>
      <c r="E430" s="112"/>
      <c r="F430" s="101" t="str">
        <f t="shared" si="72"/>
        <v/>
      </c>
      <c r="G430" s="70"/>
      <c r="H430" s="70"/>
      <c r="I430" s="70"/>
      <c r="J430"/>
      <c r="K430"/>
      <c r="L430" s="178"/>
      <c r="M430" s="369"/>
      <c r="N430" s="178"/>
      <c r="O430" s="179"/>
      <c r="P430" s="179"/>
      <c r="Q430" s="179"/>
    </row>
    <row r="431" spans="1:23" s="11" customFormat="1" ht="21" customHeight="1" x14ac:dyDescent="0.2">
      <c r="A431" s="55" t="s">
        <v>30</v>
      </c>
      <c r="B431" s="111"/>
      <c r="C431" s="111"/>
      <c r="D431" s="22">
        <f t="shared" si="71"/>
        <v>0</v>
      </c>
      <c r="E431" s="112"/>
      <c r="F431" s="101" t="str">
        <f t="shared" si="72"/>
        <v/>
      </c>
      <c r="G431" s="70"/>
      <c r="H431" s="70"/>
      <c r="I431" s="70"/>
      <c r="J431"/>
      <c r="K431"/>
      <c r="L431" s="178"/>
      <c r="M431" s="369"/>
      <c r="N431" s="178"/>
      <c r="O431" s="179"/>
      <c r="P431" s="179"/>
      <c r="Q431" s="179"/>
    </row>
    <row r="432" spans="1:23" s="11" customFormat="1" ht="21" customHeight="1" x14ac:dyDescent="0.2">
      <c r="A432" s="55" t="s">
        <v>29</v>
      </c>
      <c r="B432" s="111"/>
      <c r="C432" s="111"/>
      <c r="D432" s="22">
        <f t="shared" si="71"/>
        <v>0</v>
      </c>
      <c r="E432" s="112"/>
      <c r="F432" s="101" t="str">
        <f t="shared" si="72"/>
        <v/>
      </c>
      <c r="G432" s="70"/>
      <c r="H432" s="70"/>
      <c r="I432" s="70"/>
      <c r="J432"/>
      <c r="K432"/>
      <c r="L432" s="178"/>
      <c r="M432" s="369"/>
      <c r="N432" s="178"/>
      <c r="O432" s="179"/>
      <c r="P432" s="179"/>
      <c r="Q432" s="179"/>
    </row>
    <row r="433" spans="1:24" s="11" customFormat="1" ht="21" customHeight="1" x14ac:dyDescent="0.2">
      <c r="A433" s="55" t="s">
        <v>28</v>
      </c>
      <c r="B433" s="111"/>
      <c r="C433" s="111"/>
      <c r="D433" s="22">
        <f t="shared" si="71"/>
        <v>0</v>
      </c>
      <c r="E433" s="112"/>
      <c r="F433" s="101" t="str">
        <f t="shared" si="72"/>
        <v/>
      </c>
      <c r="G433" s="70"/>
      <c r="H433" s="70"/>
      <c r="I433" s="70"/>
      <c r="J433"/>
      <c r="K433"/>
      <c r="L433" s="178"/>
      <c r="M433" s="369"/>
      <c r="N433" s="178"/>
      <c r="O433" s="179"/>
      <c r="P433" s="179"/>
      <c r="Q433" s="179"/>
    </row>
    <row r="434" spans="1:24" s="11" customFormat="1" ht="21" customHeight="1" x14ac:dyDescent="0.2">
      <c r="A434" s="55" t="s">
        <v>27</v>
      </c>
      <c r="B434" s="111"/>
      <c r="C434" s="111"/>
      <c r="D434" s="22">
        <f t="shared" si="71"/>
        <v>0</v>
      </c>
      <c r="E434" s="112"/>
      <c r="F434" s="101" t="str">
        <f t="shared" si="72"/>
        <v/>
      </c>
      <c r="G434" s="70"/>
      <c r="H434" s="70"/>
      <c r="I434" s="70"/>
      <c r="J434"/>
      <c r="K434"/>
      <c r="L434" s="178"/>
      <c r="M434" s="369"/>
      <c r="N434" s="178"/>
      <c r="O434" s="179"/>
      <c r="P434" s="179"/>
      <c r="Q434" s="179"/>
    </row>
    <row r="435" spans="1:24" s="11" customFormat="1" ht="21" customHeight="1" x14ac:dyDescent="0.2">
      <c r="A435" s="55" t="s">
        <v>26</v>
      </c>
      <c r="B435" s="111"/>
      <c r="C435" s="111"/>
      <c r="D435" s="22">
        <f t="shared" si="71"/>
        <v>0</v>
      </c>
      <c r="E435" s="112"/>
      <c r="F435" s="101" t="str">
        <f t="shared" si="72"/>
        <v/>
      </c>
      <c r="G435" s="70"/>
      <c r="H435" s="70"/>
      <c r="I435" s="70"/>
      <c r="J435"/>
      <c r="K435"/>
      <c r="L435" s="178"/>
      <c r="M435" s="369"/>
      <c r="N435" s="178"/>
      <c r="O435" s="179"/>
      <c r="P435" s="179"/>
      <c r="Q435" s="179"/>
    </row>
    <row r="436" spans="1:24" s="11" customFormat="1" ht="21" customHeight="1" x14ac:dyDescent="0.2">
      <c r="A436" s="55" t="s">
        <v>25</v>
      </c>
      <c r="B436" s="111"/>
      <c r="C436" s="111"/>
      <c r="D436" s="22">
        <f t="shared" si="71"/>
        <v>0</v>
      </c>
      <c r="E436" s="112"/>
      <c r="F436" s="101" t="str">
        <f t="shared" si="72"/>
        <v/>
      </c>
      <c r="G436" s="70"/>
      <c r="H436" s="70"/>
      <c r="I436" s="70"/>
      <c r="J436"/>
      <c r="K436"/>
      <c r="L436" s="178"/>
      <c r="M436" s="369"/>
      <c r="N436" s="178"/>
      <c r="O436" s="179"/>
      <c r="P436" s="179"/>
      <c r="Q436" s="179"/>
    </row>
    <row r="437" spans="1:24" ht="21" customHeight="1" x14ac:dyDescent="0.2">
      <c r="A437" s="55" t="s">
        <v>24</v>
      </c>
      <c r="B437" s="111"/>
      <c r="C437" s="111"/>
      <c r="D437" s="22">
        <f t="shared" si="71"/>
        <v>0</v>
      </c>
      <c r="E437" s="112"/>
      <c r="F437" s="101" t="str">
        <f t="shared" si="72"/>
        <v/>
      </c>
      <c r="G437" s="70"/>
      <c r="H437" s="70"/>
      <c r="I437" s="70"/>
      <c r="L437" s="178"/>
      <c r="M437" s="369"/>
      <c r="N437" s="178"/>
      <c r="O437" s="179"/>
      <c r="P437" s="179"/>
      <c r="Q437" s="179"/>
    </row>
    <row r="438" spans="1:24" ht="21" customHeight="1" x14ac:dyDescent="0.2">
      <c r="A438" s="55" t="s">
        <v>23</v>
      </c>
      <c r="B438" s="111"/>
      <c r="C438" s="111"/>
      <c r="D438" s="22">
        <f t="shared" si="71"/>
        <v>0</v>
      </c>
      <c r="E438" s="112"/>
      <c r="F438" s="101" t="str">
        <f t="shared" si="72"/>
        <v/>
      </c>
      <c r="G438" s="70"/>
      <c r="H438" s="70"/>
      <c r="I438" s="70"/>
      <c r="L438" s="178"/>
      <c r="M438" s="369"/>
      <c r="N438" s="178"/>
      <c r="O438" s="179"/>
      <c r="P438" s="179"/>
      <c r="Q438" s="179"/>
    </row>
    <row r="439" spans="1:24" ht="21" customHeight="1" x14ac:dyDescent="0.2">
      <c r="A439" s="55" t="s">
        <v>22</v>
      </c>
      <c r="B439" s="111"/>
      <c r="C439" s="111"/>
      <c r="D439" s="22">
        <f t="shared" si="71"/>
        <v>0</v>
      </c>
      <c r="E439" s="112"/>
      <c r="F439" s="102" t="str">
        <f t="shared" si="72"/>
        <v/>
      </c>
      <c r="G439" s="71"/>
      <c r="H439" s="71"/>
      <c r="I439" s="71"/>
      <c r="L439" s="178"/>
      <c r="M439" s="369"/>
      <c r="N439" s="178"/>
      <c r="O439" s="179"/>
      <c r="P439" s="179"/>
      <c r="Q439" s="179"/>
      <c r="R439" s="51"/>
      <c r="S439" s="1"/>
      <c r="T439" s="1"/>
      <c r="U439" s="1"/>
      <c r="V439" s="1"/>
      <c r="W439" s="1"/>
      <c r="X439" s="1"/>
    </row>
    <row r="440" spans="1:24" s="11" customFormat="1" ht="20.25" customHeight="1" x14ac:dyDescent="0.2">
      <c r="A440" s="24" t="s">
        <v>56</v>
      </c>
      <c r="B440" s="25">
        <f>SUM(B428:B439)</f>
        <v>0</v>
      </c>
      <c r="C440" s="25">
        <f t="shared" ref="C440:D440" si="73">SUM(C428:C439)</f>
        <v>0</v>
      </c>
      <c r="D440" s="25">
        <f t="shared" si="73"/>
        <v>0</v>
      </c>
      <c r="E440" s="49">
        <f>SUM(E428:E439)</f>
        <v>0</v>
      </c>
      <c r="F440" s="49">
        <f t="shared" ref="F440" si="74">SUM(F428:F439)</f>
        <v>0</v>
      </c>
      <c r="G440" s="23" t="e">
        <f>IF(I440*E440&gt;D440,D440,I440*E440)</f>
        <v>#VALUE!</v>
      </c>
      <c r="H440" s="25" t="e">
        <f>D440-G440</f>
        <v>#VALUE!</v>
      </c>
      <c r="I440" s="25" t="str">
        <f>IF(D440&gt;0,IF(D440&gt;COUNT(B428:B439)/12*100000*B424,COUNT(B428:B439)/12*100000*B424/F440,D440/F440),"")</f>
        <v/>
      </c>
      <c r="J440" s="67"/>
      <c r="K440" s="303"/>
      <c r="L440" s="21"/>
      <c r="M440" s="21"/>
      <c r="N440" s="21"/>
      <c r="O440" s="180">
        <f>SUM(O428:O439)</f>
        <v>0</v>
      </c>
      <c r="P440" s="180">
        <f>SUM(P428:P439)</f>
        <v>0</v>
      </c>
      <c r="Q440" s="10"/>
      <c r="S440" s="65"/>
    </row>
    <row r="442" spans="1:24" ht="16.5" customHeight="1" x14ac:dyDescent="0.2">
      <c r="A442" s="57" t="s">
        <v>118</v>
      </c>
      <c r="B442" s="58"/>
      <c r="C442" s="58"/>
      <c r="D442" s="58"/>
      <c r="E442" s="58"/>
      <c r="F442" s="58"/>
      <c r="G442" s="58"/>
      <c r="H442" s="58"/>
      <c r="I442" s="58"/>
      <c r="J442" s="58"/>
      <c r="K442" s="58"/>
    </row>
    <row r="443" spans="1:24" x14ac:dyDescent="0.2">
      <c r="A443" s="75" t="s">
        <v>19</v>
      </c>
      <c r="B443" s="78">
        <f>B423</f>
        <v>0</v>
      </c>
      <c r="C443" s="75" t="str">
        <f>B$3</f>
        <v>Nom du bénéficiaire</v>
      </c>
      <c r="D443" s="75" t="str">
        <f>"DDP"&amp;B$6&amp;"_PERSO_"&amp;B422</f>
        <v>DDP1_PERSO_</v>
      </c>
      <c r="E443" s="76">
        <f>I$423</f>
        <v>0</v>
      </c>
      <c r="F443" s="77">
        <f>T423</f>
        <v>30</v>
      </c>
      <c r="G443" s="76">
        <f>I$423</f>
        <v>0</v>
      </c>
      <c r="H443" s="78" t="s">
        <v>98</v>
      </c>
      <c r="I443" s="312" t="s">
        <v>260</v>
      </c>
      <c r="J443" s="79">
        <f>D440</f>
        <v>0</v>
      </c>
      <c r="K443" s="79" t="e">
        <f>H440</f>
        <v>#VALUE!</v>
      </c>
      <c r="L443" s="54"/>
      <c r="M443" s="1"/>
      <c r="N443" s="1"/>
      <c r="O443" s="51"/>
      <c r="P443" s="51"/>
      <c r="Q443" s="51"/>
      <c r="R443" s="1"/>
      <c r="S443" s="69"/>
      <c r="T443" s="69" t="e">
        <f>G440</f>
        <v>#VALUE!</v>
      </c>
      <c r="U443" s="1"/>
      <c r="V443" s="1"/>
      <c r="W443" s="1"/>
    </row>
    <row r="445" spans="1:24" s="11" customFormat="1" ht="40.5" customHeight="1" x14ac:dyDescent="0.2">
      <c r="A445" s="44" t="s">
        <v>83</v>
      </c>
      <c r="B445" s="353"/>
      <c r="C445" s="354"/>
      <c r="D445" s="355"/>
      <c r="E445" s="359" t="s">
        <v>84</v>
      </c>
      <c r="F445" s="360"/>
      <c r="G445" s="353"/>
      <c r="H445" s="354"/>
      <c r="I445" s="355"/>
      <c r="J445" s="53"/>
      <c r="K445" s="53"/>
      <c r="L445"/>
      <c r="M445"/>
      <c r="N445"/>
      <c r="O445"/>
      <c r="P445"/>
      <c r="Q445"/>
    </row>
    <row r="446" spans="1:24" s="11" customFormat="1" ht="40.5" customHeight="1" x14ac:dyDescent="0.2">
      <c r="A446" s="44" t="s">
        <v>101</v>
      </c>
      <c r="B446" s="106"/>
      <c r="C446" s="107"/>
      <c r="D446" s="108"/>
      <c r="E446" s="59" t="s">
        <v>85</v>
      </c>
      <c r="F446" s="50" t="s">
        <v>99</v>
      </c>
      <c r="G446" s="109"/>
      <c r="H446" s="60" t="s">
        <v>100</v>
      </c>
      <c r="I446" s="110"/>
      <c r="J446" s="66"/>
      <c r="K446" s="66"/>
      <c r="L446"/>
      <c r="M446"/>
      <c r="N446"/>
      <c r="O446"/>
      <c r="P446"/>
      <c r="Q446"/>
      <c r="S446" s="1">
        <f>MONTH(G446)</f>
        <v>1</v>
      </c>
      <c r="T446" s="51">
        <f>IF(S446=2,G446+27,IF(OR(S446=1,S446=3,S446=5,S446=7,S446=8,S446=10,S446=12),G446+30,G446+29))</f>
        <v>30</v>
      </c>
    </row>
    <row r="447" spans="1:24" s="11" customFormat="1" ht="40.5" customHeight="1" x14ac:dyDescent="0.2">
      <c r="A447" s="44" t="s">
        <v>93</v>
      </c>
      <c r="B447" s="373"/>
      <c r="C447" s="354"/>
      <c r="D447" s="355"/>
      <c r="E447" s="359" t="s">
        <v>94</v>
      </c>
      <c r="F447" s="360"/>
      <c r="G447" s="353"/>
      <c r="H447" s="354"/>
      <c r="I447" s="355"/>
      <c r="J447" s="53"/>
      <c r="K447" s="53"/>
      <c r="L447"/>
      <c r="M447"/>
      <c r="N447"/>
      <c r="O447"/>
      <c r="P447"/>
      <c r="Q447"/>
    </row>
    <row r="448" spans="1:24" s="11" customFormat="1" ht="20.25" customHeight="1" x14ac:dyDescent="0.2">
      <c r="A448" s="26"/>
      <c r="B448" s="26"/>
      <c r="C448" s="26"/>
      <c r="D448" s="27"/>
      <c r="E448" s="19"/>
      <c r="F448" s="19"/>
      <c r="G448" s="19"/>
      <c r="H448" s="19"/>
      <c r="I448" s="19"/>
      <c r="J448" s="19"/>
      <c r="K448" s="19"/>
      <c r="L448"/>
      <c r="M448"/>
      <c r="N448"/>
      <c r="O448"/>
      <c r="P448"/>
      <c r="Q448"/>
    </row>
    <row r="449" spans="1:24" s="11" customFormat="1" ht="39.75" customHeight="1" x14ac:dyDescent="0.2">
      <c r="A449" s="12"/>
      <c r="B449" s="361" t="s">
        <v>58</v>
      </c>
      <c r="C449" s="362"/>
      <c r="D449" s="363"/>
      <c r="E449" s="361" t="s">
        <v>59</v>
      </c>
      <c r="F449" s="363"/>
      <c r="G449" s="361" t="s">
        <v>64</v>
      </c>
      <c r="H449" s="362"/>
      <c r="I449" s="362"/>
      <c r="J449"/>
      <c r="K449"/>
      <c r="L449" s="368" t="s">
        <v>92</v>
      </c>
      <c r="M449" s="368"/>
      <c r="N449" s="368"/>
      <c r="O449" s="368"/>
      <c r="P449" s="368"/>
      <c r="Q449" s="368"/>
    </row>
    <row r="450" spans="1:24" s="20" customFormat="1" ht="38.25" x14ac:dyDescent="0.2">
      <c r="A450" s="28" t="s">
        <v>115</v>
      </c>
      <c r="B450" s="28" t="s">
        <v>114</v>
      </c>
      <c r="C450" s="28" t="s">
        <v>116</v>
      </c>
      <c r="D450" s="28" t="s">
        <v>161</v>
      </c>
      <c r="E450" s="28" t="s">
        <v>112</v>
      </c>
      <c r="F450" s="68" t="s">
        <v>113</v>
      </c>
      <c r="G450" s="68" t="s">
        <v>55</v>
      </c>
      <c r="H450" s="68" t="s">
        <v>97</v>
      </c>
      <c r="I450" s="68" t="s">
        <v>108</v>
      </c>
      <c r="J450"/>
      <c r="K450"/>
      <c r="L450" s="313" t="s">
        <v>60</v>
      </c>
      <c r="M450" s="313" t="s">
        <v>61</v>
      </c>
      <c r="N450" s="313" t="s">
        <v>62</v>
      </c>
      <c r="O450" s="313" t="s">
        <v>38</v>
      </c>
      <c r="P450" s="313" t="s">
        <v>57</v>
      </c>
      <c r="Q450" s="313" t="s">
        <v>14</v>
      </c>
    </row>
    <row r="451" spans="1:24" s="11" customFormat="1" ht="21" customHeight="1" x14ac:dyDescent="0.2">
      <c r="A451" s="55" t="s">
        <v>33</v>
      </c>
      <c r="B451" s="111"/>
      <c r="C451" s="111"/>
      <c r="D451" s="22">
        <f>B451+C451</f>
        <v>0</v>
      </c>
      <c r="E451" s="112"/>
      <c r="F451" s="100" t="str">
        <f>IF($G$447="","",IF(D451=0,"",$G$447/12*$B$447))</f>
        <v/>
      </c>
      <c r="G451" s="70"/>
      <c r="H451" s="70"/>
      <c r="I451" s="70"/>
      <c r="J451"/>
      <c r="K451"/>
      <c r="L451" s="178"/>
      <c r="M451" s="369"/>
      <c r="N451" s="178"/>
      <c r="O451" s="179"/>
      <c r="P451" s="179"/>
      <c r="Q451" s="179"/>
    </row>
    <row r="452" spans="1:24" s="11" customFormat="1" ht="21" customHeight="1" x14ac:dyDescent="0.2">
      <c r="A452" s="55" t="s">
        <v>32</v>
      </c>
      <c r="B452" s="111"/>
      <c r="C452" s="111"/>
      <c r="D452" s="22">
        <f t="shared" ref="D452:D462" si="75">B452+C452</f>
        <v>0</v>
      </c>
      <c r="E452" s="112"/>
      <c r="F452" s="101" t="str">
        <f t="shared" ref="F452:F462" si="76">IF($G$447="","",IF(D452=0,"",$G$447/12*$B$447))</f>
        <v/>
      </c>
      <c r="G452" s="70"/>
      <c r="H452" s="70"/>
      <c r="I452" s="70"/>
      <c r="J452"/>
      <c r="K452"/>
      <c r="L452" s="178"/>
      <c r="M452" s="369"/>
      <c r="N452" s="178"/>
      <c r="O452" s="179"/>
      <c r="P452" s="179"/>
      <c r="Q452" s="179"/>
    </row>
    <row r="453" spans="1:24" s="11" customFormat="1" ht="21" customHeight="1" x14ac:dyDescent="0.2">
      <c r="A453" s="55" t="s">
        <v>31</v>
      </c>
      <c r="B453" s="111"/>
      <c r="C453" s="111"/>
      <c r="D453" s="22">
        <f t="shared" si="75"/>
        <v>0</v>
      </c>
      <c r="E453" s="112"/>
      <c r="F453" s="101" t="str">
        <f t="shared" si="76"/>
        <v/>
      </c>
      <c r="G453" s="70"/>
      <c r="H453" s="70"/>
      <c r="I453" s="70"/>
      <c r="J453"/>
      <c r="K453"/>
      <c r="L453" s="178"/>
      <c r="M453" s="369"/>
      <c r="N453" s="178"/>
      <c r="O453" s="179"/>
      <c r="P453" s="179"/>
      <c r="Q453" s="179"/>
    </row>
    <row r="454" spans="1:24" s="11" customFormat="1" ht="21" customHeight="1" x14ac:dyDescent="0.2">
      <c r="A454" s="55" t="s">
        <v>30</v>
      </c>
      <c r="B454" s="111"/>
      <c r="C454" s="111"/>
      <c r="D454" s="22">
        <f t="shared" si="75"/>
        <v>0</v>
      </c>
      <c r="E454" s="112"/>
      <c r="F454" s="101" t="str">
        <f t="shared" si="76"/>
        <v/>
      </c>
      <c r="G454" s="70"/>
      <c r="H454" s="70"/>
      <c r="I454" s="70"/>
      <c r="J454"/>
      <c r="K454"/>
      <c r="L454" s="178"/>
      <c r="M454" s="369"/>
      <c r="N454" s="178"/>
      <c r="O454" s="179"/>
      <c r="P454" s="179"/>
      <c r="Q454" s="179"/>
    </row>
    <row r="455" spans="1:24" s="11" customFormat="1" ht="21" customHeight="1" x14ac:dyDescent="0.2">
      <c r="A455" s="55" t="s">
        <v>29</v>
      </c>
      <c r="B455" s="111"/>
      <c r="C455" s="111"/>
      <c r="D455" s="22">
        <f t="shared" si="75"/>
        <v>0</v>
      </c>
      <c r="E455" s="112"/>
      <c r="F455" s="101" t="str">
        <f t="shared" si="76"/>
        <v/>
      </c>
      <c r="G455" s="70"/>
      <c r="H455" s="70"/>
      <c r="I455" s="70"/>
      <c r="J455"/>
      <c r="K455"/>
      <c r="L455" s="178"/>
      <c r="M455" s="369"/>
      <c r="N455" s="178"/>
      <c r="O455" s="179"/>
      <c r="P455" s="179"/>
      <c r="Q455" s="179"/>
    </row>
    <row r="456" spans="1:24" s="11" customFormat="1" ht="21" customHeight="1" x14ac:dyDescent="0.2">
      <c r="A456" s="55" t="s">
        <v>28</v>
      </c>
      <c r="B456" s="111"/>
      <c r="C456" s="111"/>
      <c r="D456" s="22">
        <f t="shared" si="75"/>
        <v>0</v>
      </c>
      <c r="E456" s="112"/>
      <c r="F456" s="101" t="str">
        <f t="shared" si="76"/>
        <v/>
      </c>
      <c r="G456" s="70"/>
      <c r="H456" s="70"/>
      <c r="I456" s="70"/>
      <c r="J456"/>
      <c r="K456"/>
      <c r="L456" s="178"/>
      <c r="M456" s="369"/>
      <c r="N456" s="178"/>
      <c r="O456" s="179"/>
      <c r="P456" s="179"/>
      <c r="Q456" s="179"/>
    </row>
    <row r="457" spans="1:24" s="11" customFormat="1" ht="21" customHeight="1" x14ac:dyDescent="0.2">
      <c r="A457" s="55" t="s">
        <v>27</v>
      </c>
      <c r="B457" s="111"/>
      <c r="C457" s="111"/>
      <c r="D457" s="22">
        <f t="shared" si="75"/>
        <v>0</v>
      </c>
      <c r="E457" s="112"/>
      <c r="F457" s="101" t="str">
        <f t="shared" si="76"/>
        <v/>
      </c>
      <c r="G457" s="70"/>
      <c r="H457" s="70"/>
      <c r="I457" s="70"/>
      <c r="J457"/>
      <c r="K457"/>
      <c r="L457" s="178"/>
      <c r="M457" s="369"/>
      <c r="N457" s="178"/>
      <c r="O457" s="179"/>
      <c r="P457" s="179"/>
      <c r="Q457" s="179"/>
    </row>
    <row r="458" spans="1:24" s="11" customFormat="1" ht="21" customHeight="1" x14ac:dyDescent="0.2">
      <c r="A458" s="55" t="s">
        <v>26</v>
      </c>
      <c r="B458" s="111"/>
      <c r="C458" s="111"/>
      <c r="D458" s="22">
        <f t="shared" si="75"/>
        <v>0</v>
      </c>
      <c r="E458" s="112"/>
      <c r="F458" s="101" t="str">
        <f t="shared" si="76"/>
        <v/>
      </c>
      <c r="G458" s="70"/>
      <c r="H458" s="70"/>
      <c r="I458" s="70"/>
      <c r="J458"/>
      <c r="K458"/>
      <c r="L458" s="178"/>
      <c r="M458" s="369"/>
      <c r="N458" s="178"/>
      <c r="O458" s="179"/>
      <c r="P458" s="179"/>
      <c r="Q458" s="179"/>
    </row>
    <row r="459" spans="1:24" s="11" customFormat="1" ht="21" customHeight="1" x14ac:dyDescent="0.2">
      <c r="A459" s="55" t="s">
        <v>25</v>
      </c>
      <c r="B459" s="111"/>
      <c r="C459" s="111"/>
      <c r="D459" s="22">
        <f t="shared" si="75"/>
        <v>0</v>
      </c>
      <c r="E459" s="112"/>
      <c r="F459" s="101" t="str">
        <f t="shared" si="76"/>
        <v/>
      </c>
      <c r="G459" s="70"/>
      <c r="H459" s="70"/>
      <c r="I459" s="70"/>
      <c r="J459"/>
      <c r="K459"/>
      <c r="L459" s="178"/>
      <c r="M459" s="369"/>
      <c r="N459" s="178"/>
      <c r="O459" s="179"/>
      <c r="P459" s="179"/>
      <c r="Q459" s="179"/>
    </row>
    <row r="460" spans="1:24" ht="21" customHeight="1" x14ac:dyDescent="0.2">
      <c r="A460" s="55" t="s">
        <v>24</v>
      </c>
      <c r="B460" s="111"/>
      <c r="C460" s="111"/>
      <c r="D460" s="22">
        <f t="shared" si="75"/>
        <v>0</v>
      </c>
      <c r="E460" s="112"/>
      <c r="F460" s="101" t="str">
        <f t="shared" si="76"/>
        <v/>
      </c>
      <c r="G460" s="70"/>
      <c r="H460" s="70"/>
      <c r="I460" s="70"/>
      <c r="L460" s="178"/>
      <c r="M460" s="369"/>
      <c r="N460" s="178"/>
      <c r="O460" s="179"/>
      <c r="P460" s="179"/>
      <c r="Q460" s="179"/>
    </row>
    <row r="461" spans="1:24" ht="21" customHeight="1" x14ac:dyDescent="0.2">
      <c r="A461" s="55" t="s">
        <v>23</v>
      </c>
      <c r="B461" s="111"/>
      <c r="C461" s="111"/>
      <c r="D461" s="22">
        <f t="shared" si="75"/>
        <v>0</v>
      </c>
      <c r="E461" s="112"/>
      <c r="F461" s="101" t="str">
        <f t="shared" si="76"/>
        <v/>
      </c>
      <c r="G461" s="70"/>
      <c r="H461" s="70"/>
      <c r="I461" s="70"/>
      <c r="L461" s="178"/>
      <c r="M461" s="369"/>
      <c r="N461" s="178"/>
      <c r="O461" s="179"/>
      <c r="P461" s="179"/>
      <c r="Q461" s="179"/>
    </row>
    <row r="462" spans="1:24" ht="21" customHeight="1" x14ac:dyDescent="0.2">
      <c r="A462" s="55" t="s">
        <v>22</v>
      </c>
      <c r="B462" s="111"/>
      <c r="C462" s="111"/>
      <c r="D462" s="22">
        <f t="shared" si="75"/>
        <v>0</v>
      </c>
      <c r="E462" s="112"/>
      <c r="F462" s="102" t="str">
        <f t="shared" si="76"/>
        <v/>
      </c>
      <c r="G462" s="71"/>
      <c r="H462" s="71"/>
      <c r="I462" s="71"/>
      <c r="L462" s="178"/>
      <c r="M462" s="369"/>
      <c r="N462" s="178"/>
      <c r="O462" s="179"/>
      <c r="P462" s="179"/>
      <c r="Q462" s="179"/>
      <c r="R462" s="51"/>
      <c r="S462" s="1"/>
      <c r="T462" s="1"/>
      <c r="U462" s="1"/>
      <c r="V462" s="1"/>
      <c r="W462" s="1"/>
      <c r="X462" s="1"/>
    </row>
    <row r="463" spans="1:24" s="11" customFormat="1" ht="20.25" customHeight="1" x14ac:dyDescent="0.2">
      <c r="A463" s="24" t="s">
        <v>56</v>
      </c>
      <c r="B463" s="25">
        <f>SUM(B451:B462)</f>
        <v>0</v>
      </c>
      <c r="C463" s="25">
        <f t="shared" ref="C463:D463" si="77">SUM(C451:C462)</f>
        <v>0</v>
      </c>
      <c r="D463" s="25">
        <f t="shared" si="77"/>
        <v>0</v>
      </c>
      <c r="E463" s="49">
        <f>SUM(E451:E462)</f>
        <v>0</v>
      </c>
      <c r="F463" s="49">
        <f t="shared" ref="F463" si="78">SUM(F451:F462)</f>
        <v>0</v>
      </c>
      <c r="G463" s="23" t="e">
        <f>IF(I463*E463&gt;D463,D463,I463*E463)</f>
        <v>#VALUE!</v>
      </c>
      <c r="H463" s="25" t="e">
        <f>D463-G463</f>
        <v>#VALUE!</v>
      </c>
      <c r="I463" s="25" t="str">
        <f>IF(D463&gt;0,IF(D463&gt;COUNT(B451:B462)/12*100000*B447,COUNT(B451:B462)/12*100000*B447/F463,D463/F463),"")</f>
        <v/>
      </c>
      <c r="J463" s="67"/>
      <c r="K463" s="303"/>
      <c r="L463" s="21"/>
      <c r="M463" s="21"/>
      <c r="N463" s="21"/>
      <c r="O463" s="180">
        <f>SUM(O451:O462)</f>
        <v>0</v>
      </c>
      <c r="P463" s="180">
        <f>SUM(P451:P462)</f>
        <v>0</v>
      </c>
      <c r="Q463" s="10"/>
      <c r="S463" s="65"/>
    </row>
    <row r="465" spans="1:23" ht="16.5" customHeight="1" x14ac:dyDescent="0.2">
      <c r="A465" s="57" t="s">
        <v>118</v>
      </c>
      <c r="B465" s="58"/>
      <c r="C465" s="58"/>
      <c r="D465" s="58"/>
      <c r="E465" s="58"/>
      <c r="F465" s="58"/>
      <c r="G465" s="58"/>
      <c r="H465" s="58"/>
      <c r="I465" s="58"/>
      <c r="J465" s="58"/>
      <c r="K465" s="58"/>
    </row>
    <row r="466" spans="1:23" x14ac:dyDescent="0.2">
      <c r="A466" s="75" t="s">
        <v>19</v>
      </c>
      <c r="B466" s="78">
        <f>B446</f>
        <v>0</v>
      </c>
      <c r="C466" s="75" t="str">
        <f>B$3</f>
        <v>Nom du bénéficiaire</v>
      </c>
      <c r="D466" s="75" t="str">
        <f>"DDP"&amp;B$6&amp;"_PERSO_"&amp;B445</f>
        <v>DDP1_PERSO_</v>
      </c>
      <c r="E466" s="76">
        <f>I$446</f>
        <v>0</v>
      </c>
      <c r="F466" s="77">
        <f>T446</f>
        <v>30</v>
      </c>
      <c r="G466" s="76">
        <f>I$446</f>
        <v>0</v>
      </c>
      <c r="H466" s="78" t="s">
        <v>98</v>
      </c>
      <c r="I466" s="312" t="s">
        <v>260</v>
      </c>
      <c r="J466" s="79">
        <f>D463</f>
        <v>0</v>
      </c>
      <c r="K466" s="79" t="e">
        <f>H463</f>
        <v>#VALUE!</v>
      </c>
      <c r="L466" s="54"/>
      <c r="M466" s="1"/>
      <c r="N466" s="1"/>
      <c r="O466" s="51"/>
      <c r="P466" s="51"/>
      <c r="Q466" s="51"/>
      <c r="R466" s="1"/>
      <c r="S466" s="69"/>
      <c r="T466" s="69" t="e">
        <f>G463</f>
        <v>#VALUE!</v>
      </c>
      <c r="U466" s="1"/>
      <c r="V466" s="1"/>
      <c r="W466" s="1"/>
    </row>
  </sheetData>
  <mergeCells count="225">
    <mergeCell ref="B449:D449"/>
    <mergeCell ref="E449:F449"/>
    <mergeCell ref="G449:I449"/>
    <mergeCell ref="L449:Q449"/>
    <mergeCell ref="M451:M462"/>
    <mergeCell ref="L426:Q426"/>
    <mergeCell ref="M428:M439"/>
    <mergeCell ref="B445:D445"/>
    <mergeCell ref="E445:F445"/>
    <mergeCell ref="G445:I445"/>
    <mergeCell ref="B447:D447"/>
    <mergeCell ref="E447:F447"/>
    <mergeCell ref="G447:I447"/>
    <mergeCell ref="B424:D424"/>
    <mergeCell ref="E424:F424"/>
    <mergeCell ref="G424:I424"/>
    <mergeCell ref="B426:D426"/>
    <mergeCell ref="E426:F426"/>
    <mergeCell ref="G426:I426"/>
    <mergeCell ref="B403:D403"/>
    <mergeCell ref="E403:F403"/>
    <mergeCell ref="G403:I403"/>
    <mergeCell ref="L403:Q403"/>
    <mergeCell ref="M405:M416"/>
    <mergeCell ref="B422:D422"/>
    <mergeCell ref="E422:F422"/>
    <mergeCell ref="G422:I422"/>
    <mergeCell ref="L380:Q380"/>
    <mergeCell ref="M382:M393"/>
    <mergeCell ref="B399:D399"/>
    <mergeCell ref="E399:F399"/>
    <mergeCell ref="G399:I399"/>
    <mergeCell ref="B401:D401"/>
    <mergeCell ref="E401:F401"/>
    <mergeCell ref="G401:I401"/>
    <mergeCell ref="B378:D378"/>
    <mergeCell ref="E378:F378"/>
    <mergeCell ref="G378:I378"/>
    <mergeCell ref="B380:D380"/>
    <mergeCell ref="E380:F380"/>
    <mergeCell ref="G380:I380"/>
    <mergeCell ref="B357:D357"/>
    <mergeCell ref="E357:F357"/>
    <mergeCell ref="G357:I357"/>
    <mergeCell ref="L357:Q357"/>
    <mergeCell ref="M359:M370"/>
    <mergeCell ref="B376:D376"/>
    <mergeCell ref="E376:F376"/>
    <mergeCell ref="G376:I376"/>
    <mergeCell ref="L334:Q334"/>
    <mergeCell ref="M336:M347"/>
    <mergeCell ref="B353:D353"/>
    <mergeCell ref="E353:F353"/>
    <mergeCell ref="G353:I353"/>
    <mergeCell ref="B355:D355"/>
    <mergeCell ref="E355:F355"/>
    <mergeCell ref="G355:I355"/>
    <mergeCell ref="B332:D332"/>
    <mergeCell ref="E332:F332"/>
    <mergeCell ref="G332:I332"/>
    <mergeCell ref="B334:D334"/>
    <mergeCell ref="E334:F334"/>
    <mergeCell ref="G334:I334"/>
    <mergeCell ref="B311:D311"/>
    <mergeCell ref="E311:F311"/>
    <mergeCell ref="G311:I311"/>
    <mergeCell ref="L311:Q311"/>
    <mergeCell ref="M313:M324"/>
    <mergeCell ref="B330:D330"/>
    <mergeCell ref="E330:F330"/>
    <mergeCell ref="G330:I330"/>
    <mergeCell ref="L288:Q288"/>
    <mergeCell ref="M290:M301"/>
    <mergeCell ref="B307:D307"/>
    <mergeCell ref="E307:F307"/>
    <mergeCell ref="G307:I307"/>
    <mergeCell ref="B309:D309"/>
    <mergeCell ref="E309:F309"/>
    <mergeCell ref="G309:I309"/>
    <mergeCell ref="B286:D286"/>
    <mergeCell ref="E286:F286"/>
    <mergeCell ref="G286:I286"/>
    <mergeCell ref="B288:D288"/>
    <mergeCell ref="E288:F288"/>
    <mergeCell ref="G288:I288"/>
    <mergeCell ref="B265:D265"/>
    <mergeCell ref="E265:F265"/>
    <mergeCell ref="G265:I265"/>
    <mergeCell ref="L265:Q265"/>
    <mergeCell ref="M267:M278"/>
    <mergeCell ref="B284:D284"/>
    <mergeCell ref="E284:F284"/>
    <mergeCell ref="G284:I284"/>
    <mergeCell ref="L242:Q242"/>
    <mergeCell ref="M244:M255"/>
    <mergeCell ref="B261:D261"/>
    <mergeCell ref="E261:F261"/>
    <mergeCell ref="G261:I261"/>
    <mergeCell ref="B263:D263"/>
    <mergeCell ref="E263:F263"/>
    <mergeCell ref="G263:I263"/>
    <mergeCell ref="B240:D240"/>
    <mergeCell ref="E240:F240"/>
    <mergeCell ref="G240:I240"/>
    <mergeCell ref="B242:D242"/>
    <mergeCell ref="E242:F242"/>
    <mergeCell ref="G242:I242"/>
    <mergeCell ref="B219:D219"/>
    <mergeCell ref="E219:F219"/>
    <mergeCell ref="G219:I219"/>
    <mergeCell ref="L219:Q219"/>
    <mergeCell ref="M221:M232"/>
    <mergeCell ref="B238:D238"/>
    <mergeCell ref="E238:F238"/>
    <mergeCell ref="G238:I238"/>
    <mergeCell ref="L196:Q196"/>
    <mergeCell ref="M198:M209"/>
    <mergeCell ref="B215:D215"/>
    <mergeCell ref="E215:F215"/>
    <mergeCell ref="G215:I215"/>
    <mergeCell ref="B217:D217"/>
    <mergeCell ref="E217:F217"/>
    <mergeCell ref="G217:I217"/>
    <mergeCell ref="B194:D194"/>
    <mergeCell ref="E194:F194"/>
    <mergeCell ref="G194:I194"/>
    <mergeCell ref="B196:D196"/>
    <mergeCell ref="E196:F196"/>
    <mergeCell ref="G196:I196"/>
    <mergeCell ref="B173:D173"/>
    <mergeCell ref="E173:F173"/>
    <mergeCell ref="G173:I173"/>
    <mergeCell ref="L173:Q173"/>
    <mergeCell ref="M175:M186"/>
    <mergeCell ref="B192:D192"/>
    <mergeCell ref="E192:F192"/>
    <mergeCell ref="G192:I192"/>
    <mergeCell ref="L150:Q150"/>
    <mergeCell ref="M152:M163"/>
    <mergeCell ref="B169:D169"/>
    <mergeCell ref="E169:F169"/>
    <mergeCell ref="G169:I169"/>
    <mergeCell ref="B171:D171"/>
    <mergeCell ref="E171:F171"/>
    <mergeCell ref="G171:I171"/>
    <mergeCell ref="B148:D148"/>
    <mergeCell ref="E148:F148"/>
    <mergeCell ref="G148:I148"/>
    <mergeCell ref="B150:D150"/>
    <mergeCell ref="E150:F150"/>
    <mergeCell ref="G150:I150"/>
    <mergeCell ref="B127:D127"/>
    <mergeCell ref="E127:F127"/>
    <mergeCell ref="G127:I127"/>
    <mergeCell ref="L127:Q127"/>
    <mergeCell ref="M129:M140"/>
    <mergeCell ref="B146:D146"/>
    <mergeCell ref="E146:F146"/>
    <mergeCell ref="G146:I146"/>
    <mergeCell ref="L104:Q104"/>
    <mergeCell ref="M106:M117"/>
    <mergeCell ref="B123:D123"/>
    <mergeCell ref="E123:F123"/>
    <mergeCell ref="G123:I123"/>
    <mergeCell ref="B125:D125"/>
    <mergeCell ref="E125:F125"/>
    <mergeCell ref="G125:I125"/>
    <mergeCell ref="B102:D102"/>
    <mergeCell ref="E102:F102"/>
    <mergeCell ref="G102:I102"/>
    <mergeCell ref="B104:D104"/>
    <mergeCell ref="E104:F104"/>
    <mergeCell ref="G104:I104"/>
    <mergeCell ref="B81:D81"/>
    <mergeCell ref="E81:F81"/>
    <mergeCell ref="G81:I81"/>
    <mergeCell ref="L81:Q81"/>
    <mergeCell ref="M83:M94"/>
    <mergeCell ref="B100:D100"/>
    <mergeCell ref="E100:F100"/>
    <mergeCell ref="G100:I100"/>
    <mergeCell ref="L58:Q58"/>
    <mergeCell ref="M60:M71"/>
    <mergeCell ref="B77:D77"/>
    <mergeCell ref="E77:F77"/>
    <mergeCell ref="G77:I77"/>
    <mergeCell ref="B79:D79"/>
    <mergeCell ref="E79:F79"/>
    <mergeCell ref="G79:I79"/>
    <mergeCell ref="B56:D56"/>
    <mergeCell ref="E56:F56"/>
    <mergeCell ref="G56:I56"/>
    <mergeCell ref="B58:D58"/>
    <mergeCell ref="E58:F58"/>
    <mergeCell ref="G58:I58"/>
    <mergeCell ref="B35:D35"/>
    <mergeCell ref="E35:F35"/>
    <mergeCell ref="G35:I35"/>
    <mergeCell ref="L35:Q35"/>
    <mergeCell ref="M37:M48"/>
    <mergeCell ref="B54:D54"/>
    <mergeCell ref="E54:F54"/>
    <mergeCell ref="G54:I54"/>
    <mergeCell ref="L12:Q12"/>
    <mergeCell ref="M14:M25"/>
    <mergeCell ref="B31:D31"/>
    <mergeCell ref="E31:F31"/>
    <mergeCell ref="G31:I31"/>
    <mergeCell ref="B33:D33"/>
    <mergeCell ref="E33:F33"/>
    <mergeCell ref="G33:I33"/>
    <mergeCell ref="G8:I8"/>
    <mergeCell ref="B9:D9"/>
    <mergeCell ref="B10:D10"/>
    <mergeCell ref="E10:F10"/>
    <mergeCell ref="G10:I10"/>
    <mergeCell ref="B12:D12"/>
    <mergeCell ref="E12:F12"/>
    <mergeCell ref="G12:I12"/>
    <mergeCell ref="B3:C3"/>
    <mergeCell ref="B4:C4"/>
    <mergeCell ref="B5:C5"/>
    <mergeCell ref="B6:C6"/>
    <mergeCell ref="B8:D8"/>
    <mergeCell ref="E8:F8"/>
  </mergeCells>
  <dataValidations count="3">
    <dataValidation type="list" allowBlank="1" showInputMessage="1" showErrorMessage="1" promptTitle="Message" prompt="Sélectionner une quotité dans la liste de valeurs à droite dans la cellule" sqref="B10:D10" xr:uid="{6BEB48A0-AE61-4975-A19D-6F6E6B9E1B14}">
      <formula1>"100%,90%,80%,70%,60%,50%,"</formula1>
    </dataValidation>
    <dataValidation type="list" allowBlank="1" showInputMessage="1" showErrorMessage="1" sqref="B125:D125 B33:D33 B56:D56 B79:D79 B102:D102 B148:D148 B171:D171 B194:D194 B217:D217 B240:D240 B263:D263 B286:D286 B309:D309 B332:D332 B355:D355 B378:D378 B401:D401 B424:D424 B447:D447" xr:uid="{2F4D6C6C-4677-476E-8A9B-4BF29933C61E}">
      <formula1>"100%,90%,80%,70%,60%,50%,"</formula1>
    </dataValidation>
    <dataValidation type="list" allowBlank="1" showInputMessage="1" showErrorMessage="1" sqref="L14:N14 L37:N37 L83:N83 L106:N106 L129:N129 L60:N60 L152:N152 L175:N175 L198:N198 L221:N221 L244:N244 L267:N267 L290:N290 L313:N313 L336:N336 L359:N359 L382:N382 L405:N405 L428:N428 L451:N451" xr:uid="{9EEB39BC-2C93-40A3-A33F-F23FB3DC6BBC}">
      <formula1>"conforme,non conforme"</formula1>
    </dataValidation>
  </dataValidations>
  <pageMargins left="0.70866141732283472" right="0.70866141732283472" top="0.27" bottom="0.19685039370078741" header="0.23622047244094491" footer="0.19685039370078741"/>
  <pageSetup paperSize="9" scale="66" fitToHeight="0" orientation="landscape" r:id="rId1"/>
  <headerFooter>
    <oddFooter>&amp;Rpage &amp;P</oddFooter>
  </headerFooter>
  <rowBreaks count="19" manualBreakCount="19">
    <brk id="30" max="16383" man="1"/>
    <brk id="53" max="11" man="1"/>
    <brk id="76" max="11" man="1"/>
    <brk id="99" max="11" man="1"/>
    <brk id="122" max="11" man="1"/>
    <brk id="145" max="11" man="1"/>
    <brk id="168" max="11" man="1"/>
    <brk id="191" max="11" man="1"/>
    <brk id="214" max="11" man="1"/>
    <brk id="237" max="11" man="1"/>
    <brk id="260" max="11" man="1"/>
    <brk id="283" max="11" man="1"/>
    <brk id="306" max="11" man="1"/>
    <brk id="329" max="11" man="1"/>
    <brk id="352" max="11" man="1"/>
    <brk id="375" max="11" man="1"/>
    <brk id="398" max="11" man="1"/>
    <brk id="421" max="11" man="1"/>
    <brk id="444" max="11"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5CED4-C1AD-42D9-83DD-BFB6E87D4A2F}">
  <sheetPr>
    <tabColor rgb="FFFFC000"/>
    <pageSetUpPr fitToPage="1"/>
  </sheetPr>
  <dimension ref="A1:X140"/>
  <sheetViews>
    <sheetView view="pageBreakPreview" zoomScaleNormal="85" zoomScaleSheetLayoutView="100" workbookViewId="0">
      <pane ySplit="6" topLeftCell="A7" activePane="bottomLeft" state="frozenSplit"/>
      <selection pane="bottomLeft" activeCell="A8" sqref="A8"/>
    </sheetView>
  </sheetViews>
  <sheetFormatPr baseColWidth="10" defaultColWidth="11" defaultRowHeight="14.25" x14ac:dyDescent="0.2"/>
  <cols>
    <col min="1" max="1" width="20" customWidth="1"/>
    <col min="2" max="2" width="18" customWidth="1"/>
    <col min="3" max="3" width="33.75" customWidth="1"/>
    <col min="4" max="4" width="19.5" customWidth="1"/>
    <col min="5" max="5" width="14.25" customWidth="1"/>
    <col min="6" max="6" width="12.75" customWidth="1"/>
    <col min="7" max="7" width="29.625" customWidth="1"/>
    <col min="8" max="8" width="14.75" customWidth="1"/>
    <col min="9" max="9" width="17.875" customWidth="1"/>
    <col min="10" max="11" width="15.625" customWidth="1"/>
    <col min="12" max="12" width="11.5" customWidth="1"/>
    <col min="13" max="13" width="15.625" customWidth="1"/>
    <col min="14" max="14" width="14.625" customWidth="1"/>
    <col min="15" max="15" width="14.25" customWidth="1"/>
    <col min="16" max="16" width="15.875" customWidth="1"/>
    <col min="17" max="17" width="12.75" customWidth="1"/>
    <col min="18" max="18" width="28.875" customWidth="1"/>
    <col min="19" max="20" width="13.375" customWidth="1"/>
    <col min="21" max="21" width="19.5" customWidth="1"/>
    <col min="22" max="25" width="11" customWidth="1"/>
  </cols>
  <sheetData>
    <row r="1" spans="1:21" s="7" customFormat="1" ht="51.75" customHeight="1" x14ac:dyDescent="0.2">
      <c r="A1" s="8" t="s">
        <v>96</v>
      </c>
      <c r="L1"/>
    </row>
    <row r="2" spans="1:21" s="7" customFormat="1" ht="31.5" customHeight="1" x14ac:dyDescent="0.2">
      <c r="A2" s="8"/>
      <c r="B2" s="1"/>
      <c r="L2"/>
    </row>
    <row r="3" spans="1:21" s="1" customFormat="1" ht="20.25" customHeight="1" x14ac:dyDescent="0.2">
      <c r="A3" s="5" t="s">
        <v>21</v>
      </c>
      <c r="B3" s="379">
        <v>0</v>
      </c>
      <c r="C3" s="380"/>
      <c r="L3"/>
    </row>
    <row r="4" spans="1:21" s="1" customFormat="1" ht="20.25" customHeight="1" x14ac:dyDescent="0.2">
      <c r="A4" s="300" t="s">
        <v>120</v>
      </c>
      <c r="B4" s="379">
        <v>0</v>
      </c>
      <c r="C4" s="380"/>
      <c r="E4" s="17"/>
      <c r="L4"/>
      <c r="M4" s="18"/>
    </row>
    <row r="5" spans="1:21" s="1" customFormat="1" ht="20.25" customHeight="1" x14ac:dyDescent="0.2">
      <c r="A5" s="301" t="s">
        <v>20</v>
      </c>
      <c r="B5" s="379">
        <v>0</v>
      </c>
      <c r="C5" s="380"/>
      <c r="E5" s="17"/>
      <c r="L5"/>
      <c r="M5" s="18"/>
    </row>
    <row r="6" spans="1:21" s="1" customFormat="1" ht="20.25" customHeight="1" x14ac:dyDescent="0.2">
      <c r="A6" s="5" t="s">
        <v>122</v>
      </c>
      <c r="B6" s="381">
        <v>0</v>
      </c>
      <c r="C6" s="382"/>
      <c r="L6"/>
    </row>
    <row r="7" spans="1:21" s="1" customFormat="1" ht="20.25" customHeight="1" x14ac:dyDescent="0.2">
      <c r="B7" s="302"/>
      <c r="C7" s="302"/>
      <c r="E7" s="17"/>
      <c r="L7"/>
    </row>
    <row r="8" spans="1:21" s="11" customFormat="1" ht="40.5" customHeight="1" x14ac:dyDescent="0.2">
      <c r="A8" s="44" t="s">
        <v>83</v>
      </c>
      <c r="B8" s="353"/>
      <c r="C8" s="354"/>
      <c r="D8" s="355"/>
      <c r="E8" s="359" t="s">
        <v>84</v>
      </c>
      <c r="F8" s="360"/>
      <c r="G8" s="353"/>
      <c r="H8" s="354"/>
      <c r="I8" s="355"/>
      <c r="L8"/>
      <c r="N8" s="19"/>
    </row>
    <row r="9" spans="1:21" s="11" customFormat="1" ht="40.5" customHeight="1" x14ac:dyDescent="0.2">
      <c r="A9" s="44" t="s">
        <v>101</v>
      </c>
      <c r="B9" s="106"/>
      <c r="C9" s="107"/>
      <c r="D9" s="108"/>
      <c r="E9" s="59" t="s">
        <v>85</v>
      </c>
      <c r="F9" s="50" t="s">
        <v>99</v>
      </c>
      <c r="G9" s="109"/>
      <c r="H9" s="60" t="s">
        <v>100</v>
      </c>
      <c r="I9" s="110"/>
      <c r="J9" s="52"/>
      <c r="K9" s="52"/>
      <c r="L9"/>
      <c r="O9" s="19"/>
    </row>
    <row r="10" spans="1:21" s="11" customFormat="1" ht="20.25" customHeight="1" x14ac:dyDescent="0.2">
      <c r="A10" s="26"/>
      <c r="B10" s="26"/>
      <c r="C10" s="26"/>
      <c r="D10" s="27"/>
      <c r="E10" s="19"/>
      <c r="F10" s="19"/>
      <c r="G10" s="19"/>
      <c r="H10" s="19"/>
      <c r="I10" s="19"/>
      <c r="J10" s="19"/>
      <c r="K10" s="19"/>
      <c r="L10"/>
      <c r="M10" s="19"/>
      <c r="N10" s="19"/>
      <c r="O10" s="19"/>
    </row>
    <row r="11" spans="1:21" s="48" customFormat="1" ht="24.75" customHeight="1" x14ac:dyDescent="0.25">
      <c r="A11" s="378" t="s">
        <v>70</v>
      </c>
      <c r="B11" s="378"/>
      <c r="C11" s="378"/>
      <c r="D11" s="361" t="s">
        <v>71</v>
      </c>
      <c r="E11" s="362"/>
      <c r="F11" s="362"/>
      <c r="G11" s="363"/>
      <c r="H11" s="378" t="s">
        <v>72</v>
      </c>
      <c r="I11" s="378"/>
      <c r="J11" s="378"/>
      <c r="K11"/>
      <c r="L11"/>
      <c r="M11" s="374" t="s">
        <v>63</v>
      </c>
      <c r="N11" s="374"/>
      <c r="O11" s="374"/>
      <c r="P11" s="374"/>
      <c r="Q11" s="374"/>
      <c r="R11" s="374"/>
      <c r="S11" s="20"/>
      <c r="T11" s="20"/>
      <c r="U11" s="20"/>
    </row>
    <row r="12" spans="1:21" ht="36" customHeight="1" x14ac:dyDescent="0.2">
      <c r="A12" s="31" t="s">
        <v>68</v>
      </c>
      <c r="B12" s="31" t="s">
        <v>36</v>
      </c>
      <c r="C12" s="31" t="s">
        <v>69</v>
      </c>
      <c r="D12" s="31" t="s">
        <v>135</v>
      </c>
      <c r="E12" s="31" t="s">
        <v>104</v>
      </c>
      <c r="F12" s="31" t="s">
        <v>103</v>
      </c>
      <c r="G12" s="31" t="s">
        <v>134</v>
      </c>
      <c r="H12" s="31" t="s">
        <v>162</v>
      </c>
      <c r="I12" s="31" t="s">
        <v>163</v>
      </c>
      <c r="J12" s="31" t="s">
        <v>34</v>
      </c>
      <c r="M12" s="304" t="s">
        <v>60</v>
      </c>
      <c r="N12" s="304" t="s">
        <v>61</v>
      </c>
      <c r="O12" s="304" t="s">
        <v>62</v>
      </c>
      <c r="P12" s="304" t="s">
        <v>38</v>
      </c>
      <c r="Q12" s="304" t="s">
        <v>57</v>
      </c>
      <c r="R12" s="304" t="s">
        <v>14</v>
      </c>
      <c r="S12" s="11"/>
      <c r="T12" s="11"/>
      <c r="U12" s="11"/>
    </row>
    <row r="13" spans="1:21" ht="19.5" customHeight="1" x14ac:dyDescent="0.2">
      <c r="A13" s="113"/>
      <c r="B13" s="114"/>
      <c r="C13" s="114"/>
      <c r="D13" s="111"/>
      <c r="E13" s="111"/>
      <c r="F13" s="111"/>
      <c r="G13" s="114"/>
      <c r="H13" s="98">
        <f>D13+E13+F13</f>
        <v>0</v>
      </c>
      <c r="I13" s="119"/>
      <c r="J13" s="120"/>
      <c r="M13" s="179"/>
      <c r="N13" s="179"/>
      <c r="O13" s="179"/>
      <c r="P13" s="181"/>
      <c r="Q13" s="181"/>
      <c r="R13" s="179"/>
      <c r="S13" s="11"/>
      <c r="T13" s="11"/>
      <c r="U13" s="11"/>
    </row>
    <row r="14" spans="1:21" ht="19.5" customHeight="1" x14ac:dyDescent="0.2">
      <c r="A14" s="113"/>
      <c r="B14" s="114"/>
      <c r="C14" s="114"/>
      <c r="D14" s="111"/>
      <c r="E14" s="111"/>
      <c r="F14" s="111"/>
      <c r="G14" s="114"/>
      <c r="H14" s="98">
        <f>D14+E14+F14</f>
        <v>0</v>
      </c>
      <c r="I14" s="119"/>
      <c r="J14" s="120"/>
      <c r="M14" s="179"/>
      <c r="N14" s="179"/>
      <c r="O14" s="179"/>
      <c r="P14" s="181"/>
      <c r="Q14" s="181"/>
      <c r="R14" s="179"/>
      <c r="S14" s="11"/>
      <c r="T14" s="11"/>
      <c r="U14" s="11"/>
    </row>
    <row r="15" spans="1:21" ht="19.5" customHeight="1" x14ac:dyDescent="0.2">
      <c r="A15" s="113"/>
      <c r="B15" s="114"/>
      <c r="C15" s="114"/>
      <c r="D15" s="111"/>
      <c r="E15" s="111"/>
      <c r="F15" s="111"/>
      <c r="G15" s="114"/>
      <c r="H15" s="98">
        <f t="shared" ref="H15:H24" si="0">D15+E15+F15</f>
        <v>0</v>
      </c>
      <c r="I15" s="119"/>
      <c r="J15" s="120"/>
      <c r="M15" s="179"/>
      <c r="N15" s="179"/>
      <c r="O15" s="179"/>
      <c r="P15" s="181"/>
      <c r="Q15" s="181"/>
      <c r="R15" s="179"/>
      <c r="S15" s="11"/>
      <c r="T15" s="11"/>
      <c r="U15" s="11"/>
    </row>
    <row r="16" spans="1:21" ht="19.5" customHeight="1" x14ac:dyDescent="0.2">
      <c r="A16" s="113"/>
      <c r="B16" s="114"/>
      <c r="C16" s="114"/>
      <c r="D16" s="111"/>
      <c r="E16" s="111"/>
      <c r="F16" s="111"/>
      <c r="G16" s="114"/>
      <c r="H16" s="98">
        <f t="shared" si="0"/>
        <v>0</v>
      </c>
      <c r="I16" s="119"/>
      <c r="J16" s="120"/>
      <c r="M16" s="179"/>
      <c r="N16" s="179"/>
      <c r="O16" s="179"/>
      <c r="P16" s="181"/>
      <c r="Q16" s="181"/>
      <c r="R16" s="179"/>
      <c r="S16" s="11"/>
      <c r="T16" s="11"/>
      <c r="U16" s="11"/>
    </row>
    <row r="17" spans="1:24" ht="19.5" customHeight="1" x14ac:dyDescent="0.2">
      <c r="A17" s="113"/>
      <c r="B17" s="114"/>
      <c r="C17" s="114"/>
      <c r="D17" s="115"/>
      <c r="E17" s="116"/>
      <c r="F17" s="117"/>
      <c r="G17" s="118"/>
      <c r="H17" s="98">
        <f t="shared" si="0"/>
        <v>0</v>
      </c>
      <c r="I17" s="119"/>
      <c r="J17" s="120"/>
      <c r="M17" s="179"/>
      <c r="N17" s="179"/>
      <c r="O17" s="179"/>
      <c r="P17" s="181"/>
      <c r="Q17" s="181"/>
      <c r="R17" s="179"/>
      <c r="S17" s="11"/>
      <c r="T17" s="11"/>
      <c r="U17" s="11"/>
    </row>
    <row r="18" spans="1:24" ht="19.5" customHeight="1" x14ac:dyDescent="0.2">
      <c r="A18" s="113"/>
      <c r="B18" s="114"/>
      <c r="C18" s="114"/>
      <c r="D18" s="115"/>
      <c r="E18" s="116"/>
      <c r="F18" s="117"/>
      <c r="G18" s="118"/>
      <c r="H18" s="98">
        <f t="shared" si="0"/>
        <v>0</v>
      </c>
      <c r="I18" s="119"/>
      <c r="J18" s="120"/>
      <c r="M18" s="179"/>
      <c r="N18" s="179"/>
      <c r="O18" s="179"/>
      <c r="P18" s="181"/>
      <c r="Q18" s="181"/>
      <c r="R18" s="179"/>
      <c r="S18" s="11"/>
      <c r="T18" s="11"/>
      <c r="U18" s="11"/>
    </row>
    <row r="19" spans="1:24" ht="19.5" customHeight="1" x14ac:dyDescent="0.2">
      <c r="A19" s="113"/>
      <c r="B19" s="114"/>
      <c r="C19" s="114"/>
      <c r="D19" s="115"/>
      <c r="E19" s="116"/>
      <c r="F19" s="117"/>
      <c r="G19" s="118"/>
      <c r="H19" s="98">
        <f t="shared" si="0"/>
        <v>0</v>
      </c>
      <c r="I19" s="119"/>
      <c r="J19" s="120"/>
      <c r="M19" s="179"/>
      <c r="N19" s="179"/>
      <c r="O19" s="179"/>
      <c r="P19" s="181"/>
      <c r="Q19" s="181"/>
      <c r="R19" s="179"/>
      <c r="S19" s="11"/>
      <c r="T19" s="11"/>
      <c r="U19" s="11"/>
    </row>
    <row r="20" spans="1:24" ht="19.5" customHeight="1" x14ac:dyDescent="0.2">
      <c r="A20" s="113"/>
      <c r="B20" s="114"/>
      <c r="C20" s="114"/>
      <c r="D20" s="115"/>
      <c r="E20" s="116"/>
      <c r="F20" s="117"/>
      <c r="G20" s="118"/>
      <c r="H20" s="98">
        <f t="shared" si="0"/>
        <v>0</v>
      </c>
      <c r="I20" s="119"/>
      <c r="J20" s="120"/>
      <c r="M20" s="179"/>
      <c r="N20" s="179"/>
      <c r="O20" s="179"/>
      <c r="P20" s="181"/>
      <c r="Q20" s="181"/>
      <c r="R20" s="179"/>
      <c r="S20" s="11"/>
      <c r="T20" s="11"/>
      <c r="U20" s="11"/>
    </row>
    <row r="21" spans="1:24" ht="19.5" customHeight="1" x14ac:dyDescent="0.2">
      <c r="A21" s="113"/>
      <c r="B21" s="114"/>
      <c r="C21" s="114"/>
      <c r="D21" s="115"/>
      <c r="E21" s="116"/>
      <c r="F21" s="117"/>
      <c r="G21" s="118"/>
      <c r="H21" s="98">
        <f t="shared" si="0"/>
        <v>0</v>
      </c>
      <c r="I21" s="119"/>
      <c r="J21" s="120"/>
      <c r="M21" s="179"/>
      <c r="N21" s="179"/>
      <c r="O21" s="179"/>
      <c r="P21" s="181"/>
      <c r="Q21" s="181"/>
      <c r="R21" s="179"/>
      <c r="S21" s="11"/>
      <c r="T21" s="11"/>
      <c r="U21" s="11"/>
    </row>
    <row r="22" spans="1:24" ht="19.5" customHeight="1" x14ac:dyDescent="0.2">
      <c r="A22" s="113"/>
      <c r="B22" s="114"/>
      <c r="C22" s="114"/>
      <c r="D22" s="115"/>
      <c r="E22" s="116"/>
      <c r="F22" s="117"/>
      <c r="G22" s="118"/>
      <c r="H22" s="98">
        <f t="shared" si="0"/>
        <v>0</v>
      </c>
      <c r="I22" s="119"/>
      <c r="J22" s="120"/>
      <c r="M22" s="179"/>
      <c r="N22" s="179"/>
      <c r="O22" s="179"/>
      <c r="P22" s="181"/>
      <c r="Q22" s="181"/>
      <c r="R22" s="179"/>
      <c r="S22" s="11"/>
      <c r="T22" s="11"/>
      <c r="U22" s="11"/>
    </row>
    <row r="23" spans="1:24" ht="19.5" customHeight="1" x14ac:dyDescent="0.2">
      <c r="A23" s="113"/>
      <c r="B23" s="114"/>
      <c r="C23" s="114"/>
      <c r="D23" s="115"/>
      <c r="E23" s="116"/>
      <c r="F23" s="117"/>
      <c r="G23" s="118"/>
      <c r="H23" s="98">
        <f t="shared" si="0"/>
        <v>0</v>
      </c>
      <c r="I23" s="119"/>
      <c r="J23" s="120"/>
      <c r="M23" s="179"/>
      <c r="N23" s="179"/>
      <c r="O23" s="179"/>
      <c r="P23" s="181"/>
      <c r="Q23" s="181"/>
      <c r="R23" s="179"/>
      <c r="S23" s="11"/>
      <c r="T23" s="11"/>
      <c r="U23" s="11"/>
    </row>
    <row r="24" spans="1:24" ht="19.5" customHeight="1" x14ac:dyDescent="0.2">
      <c r="A24" s="113"/>
      <c r="B24" s="114"/>
      <c r="C24" s="114"/>
      <c r="D24" s="115"/>
      <c r="E24" s="116"/>
      <c r="F24" s="117"/>
      <c r="G24" s="118"/>
      <c r="H24" s="98">
        <f t="shared" si="0"/>
        <v>0</v>
      </c>
      <c r="I24" s="119"/>
      <c r="J24" s="120"/>
      <c r="M24" s="179"/>
      <c r="N24" s="179"/>
      <c r="O24" s="179"/>
      <c r="P24" s="181"/>
      <c r="Q24" s="181"/>
      <c r="R24" s="179"/>
      <c r="S24" s="11"/>
      <c r="T24" s="11"/>
      <c r="U24" s="11"/>
    </row>
    <row r="25" spans="1:24" ht="37.5" customHeight="1" x14ac:dyDescent="0.2">
      <c r="A25" s="32"/>
      <c r="B25" s="33"/>
      <c r="C25" s="33"/>
      <c r="D25" s="375" t="s">
        <v>86</v>
      </c>
      <c r="E25" s="376"/>
      <c r="F25" s="376"/>
      <c r="G25" s="377"/>
      <c r="H25" s="45">
        <f>SUM(H13:H24)</f>
        <v>0</v>
      </c>
      <c r="I25" s="62"/>
      <c r="J25" s="63"/>
      <c r="P25" s="182" t="str">
        <f>IF(SUM(P13:P24)=0,"",SUM(P13:P24))</f>
        <v/>
      </c>
      <c r="Q25" s="182" t="str">
        <f>IF(SUM(Q13:Q24)=0,"",SUM(Q13:Q24))</f>
        <v/>
      </c>
      <c r="R25" s="11"/>
      <c r="S25" s="11"/>
      <c r="T25" s="11"/>
      <c r="U25" s="11"/>
    </row>
    <row r="27" spans="1:24" ht="16.5" customHeight="1" x14ac:dyDescent="0.2">
      <c r="A27" s="57" t="s">
        <v>118</v>
      </c>
      <c r="B27" s="58"/>
      <c r="C27" s="58"/>
      <c r="D27" s="58"/>
      <c r="E27" s="58"/>
      <c r="F27" s="58"/>
      <c r="G27" s="58"/>
      <c r="H27" s="58"/>
      <c r="I27" s="58"/>
      <c r="J27" s="58"/>
      <c r="K27" s="58"/>
    </row>
    <row r="28" spans="1:24" x14ac:dyDescent="0.2">
      <c r="A28" s="75" t="s">
        <v>48</v>
      </c>
      <c r="C28" s="75">
        <f>B$3</f>
        <v>0</v>
      </c>
      <c r="D28" s="75" t="str">
        <f>"DDP"&amp;B$6&amp;"_DEPL_"&amp;B8</f>
        <v>DDP0_DEPL_</v>
      </c>
      <c r="E28" s="76"/>
      <c r="F28" s="77">
        <f>MIN(J13:J24)</f>
        <v>0</v>
      </c>
      <c r="G28" s="76">
        <f>MAX(J13:J24)</f>
        <v>0</v>
      </c>
      <c r="H28" s="78" t="s">
        <v>98</v>
      </c>
      <c r="I28" s="78"/>
      <c r="J28" s="79">
        <f>H25</f>
        <v>0</v>
      </c>
      <c r="K28" s="79">
        <v>0</v>
      </c>
      <c r="M28" s="54"/>
      <c r="N28" s="1"/>
      <c r="O28" s="1"/>
      <c r="P28" s="51"/>
      <c r="Q28" s="51"/>
      <c r="R28" s="51"/>
      <c r="S28" s="1"/>
      <c r="T28" s="1"/>
      <c r="U28" s="72"/>
      <c r="V28" s="1"/>
      <c r="W28" s="1"/>
      <c r="X28" s="1"/>
    </row>
    <row r="30" spans="1:24" s="11" customFormat="1" ht="40.5" customHeight="1" x14ac:dyDescent="0.2">
      <c r="A30" s="44" t="s">
        <v>83</v>
      </c>
      <c r="B30" s="353"/>
      <c r="C30" s="354"/>
      <c r="D30" s="355"/>
      <c r="E30" s="359" t="s">
        <v>84</v>
      </c>
      <c r="F30" s="360"/>
      <c r="G30" s="353"/>
      <c r="H30" s="354"/>
      <c r="I30" s="355"/>
      <c r="L30"/>
      <c r="N30" s="19"/>
    </row>
    <row r="31" spans="1:24" s="11" customFormat="1" ht="40.5" customHeight="1" x14ac:dyDescent="0.2">
      <c r="A31" s="44" t="s">
        <v>101</v>
      </c>
      <c r="B31" s="106"/>
      <c r="C31" s="107"/>
      <c r="D31" s="108"/>
      <c r="E31" s="59" t="s">
        <v>85</v>
      </c>
      <c r="F31" s="50" t="s">
        <v>99</v>
      </c>
      <c r="G31" s="109"/>
      <c r="H31" s="60" t="s">
        <v>100</v>
      </c>
      <c r="I31" s="110"/>
      <c r="J31" s="52"/>
      <c r="K31" s="52"/>
      <c r="L31"/>
      <c r="O31" s="19"/>
    </row>
    <row r="32" spans="1:24" s="11" customFormat="1" ht="20.25" customHeight="1" x14ac:dyDescent="0.2">
      <c r="A32" s="26"/>
      <c r="B32" s="26"/>
      <c r="C32" s="26"/>
      <c r="D32" s="27"/>
      <c r="E32" s="19"/>
      <c r="F32" s="19"/>
      <c r="G32" s="19"/>
      <c r="H32" s="19"/>
      <c r="I32" s="19"/>
      <c r="J32" s="19"/>
      <c r="K32" s="19"/>
      <c r="L32"/>
      <c r="M32" s="19"/>
      <c r="N32" s="19"/>
      <c r="O32" s="19"/>
    </row>
    <row r="33" spans="1:21" s="48" customFormat="1" ht="24.75" customHeight="1" x14ac:dyDescent="0.25">
      <c r="A33" s="378" t="s">
        <v>70</v>
      </c>
      <c r="B33" s="378"/>
      <c r="C33" s="378"/>
      <c r="D33" s="361" t="s">
        <v>71</v>
      </c>
      <c r="E33" s="362"/>
      <c r="F33" s="362"/>
      <c r="G33" s="363"/>
      <c r="H33" s="378" t="s">
        <v>72</v>
      </c>
      <c r="I33" s="378"/>
      <c r="J33" s="378"/>
      <c r="K33"/>
      <c r="L33"/>
      <c r="M33" s="374" t="s">
        <v>63</v>
      </c>
      <c r="N33" s="374"/>
      <c r="O33" s="374"/>
      <c r="P33" s="374"/>
      <c r="Q33" s="374"/>
      <c r="R33" s="374"/>
      <c r="S33" s="20"/>
      <c r="T33" s="20"/>
      <c r="U33" s="20"/>
    </row>
    <row r="34" spans="1:21" ht="36" customHeight="1" x14ac:dyDescent="0.2">
      <c r="A34" s="31" t="s">
        <v>68</v>
      </c>
      <c r="B34" s="31" t="s">
        <v>36</v>
      </c>
      <c r="C34" s="31" t="s">
        <v>69</v>
      </c>
      <c r="D34" s="31" t="s">
        <v>135</v>
      </c>
      <c r="E34" s="31" t="s">
        <v>104</v>
      </c>
      <c r="F34" s="31" t="s">
        <v>103</v>
      </c>
      <c r="G34" s="31" t="s">
        <v>134</v>
      </c>
      <c r="H34" s="31" t="s">
        <v>35</v>
      </c>
      <c r="I34" s="31" t="s">
        <v>163</v>
      </c>
      <c r="J34" s="31" t="s">
        <v>34</v>
      </c>
      <c r="M34" s="304" t="s">
        <v>60</v>
      </c>
      <c r="N34" s="304" t="s">
        <v>61</v>
      </c>
      <c r="O34" s="304" t="s">
        <v>62</v>
      </c>
      <c r="P34" s="304" t="s">
        <v>38</v>
      </c>
      <c r="Q34" s="304" t="s">
        <v>57</v>
      </c>
      <c r="R34" s="304" t="s">
        <v>14</v>
      </c>
      <c r="S34" s="11"/>
      <c r="T34" s="11"/>
      <c r="U34" s="11"/>
    </row>
    <row r="35" spans="1:21" ht="19.5" customHeight="1" x14ac:dyDescent="0.2">
      <c r="A35" s="113"/>
      <c r="B35" s="114"/>
      <c r="C35" s="114"/>
      <c r="D35" s="111"/>
      <c r="E35" s="111"/>
      <c r="F35" s="111"/>
      <c r="G35" s="114"/>
      <c r="H35" s="98">
        <f>D35+E35+F35</f>
        <v>0</v>
      </c>
      <c r="I35" s="119"/>
      <c r="J35" s="120"/>
      <c r="M35" s="179"/>
      <c r="N35" s="179"/>
      <c r="O35" s="179"/>
      <c r="P35" s="181"/>
      <c r="Q35" s="181"/>
      <c r="R35" s="179"/>
      <c r="S35" s="11"/>
      <c r="T35" s="11"/>
      <c r="U35" s="11"/>
    </row>
    <row r="36" spans="1:21" ht="19.5" customHeight="1" x14ac:dyDescent="0.2">
      <c r="A36" s="113"/>
      <c r="B36" s="114"/>
      <c r="C36" s="114"/>
      <c r="D36" s="111"/>
      <c r="E36" s="111"/>
      <c r="F36" s="111"/>
      <c r="G36" s="114"/>
      <c r="H36" s="98">
        <f>D36+E36+F36</f>
        <v>0</v>
      </c>
      <c r="I36" s="119"/>
      <c r="J36" s="120"/>
      <c r="M36" s="179"/>
      <c r="N36" s="179"/>
      <c r="O36" s="179"/>
      <c r="P36" s="181"/>
      <c r="Q36" s="181"/>
      <c r="R36" s="179"/>
      <c r="S36" s="11"/>
      <c r="T36" s="11"/>
      <c r="U36" s="11"/>
    </row>
    <row r="37" spans="1:21" ht="19.5" customHeight="1" x14ac:dyDescent="0.2">
      <c r="A37" s="113"/>
      <c r="B37" s="114"/>
      <c r="C37" s="114"/>
      <c r="D37" s="111"/>
      <c r="E37" s="111"/>
      <c r="F37" s="111"/>
      <c r="G37" s="114"/>
      <c r="H37" s="98">
        <f t="shared" ref="H37:H46" si="1">D37+E37+F37</f>
        <v>0</v>
      </c>
      <c r="I37" s="119"/>
      <c r="J37" s="120"/>
      <c r="M37" s="179"/>
      <c r="N37" s="179"/>
      <c r="O37" s="179"/>
      <c r="P37" s="181"/>
      <c r="Q37" s="181"/>
      <c r="R37" s="179"/>
      <c r="S37" s="11"/>
      <c r="T37" s="11"/>
      <c r="U37" s="11"/>
    </row>
    <row r="38" spans="1:21" ht="19.5" customHeight="1" x14ac:dyDescent="0.2">
      <c r="A38" s="113"/>
      <c r="B38" s="114"/>
      <c r="C38" s="114"/>
      <c r="D38" s="111"/>
      <c r="E38" s="111"/>
      <c r="F38" s="111"/>
      <c r="G38" s="114"/>
      <c r="H38" s="98">
        <f t="shared" si="1"/>
        <v>0</v>
      </c>
      <c r="I38" s="119"/>
      <c r="J38" s="120"/>
      <c r="M38" s="179"/>
      <c r="N38" s="179"/>
      <c r="O38" s="179"/>
      <c r="P38" s="181"/>
      <c r="Q38" s="181"/>
      <c r="R38" s="179"/>
      <c r="S38" s="11"/>
      <c r="T38" s="11"/>
      <c r="U38" s="11"/>
    </row>
    <row r="39" spans="1:21" ht="19.5" customHeight="1" x14ac:dyDescent="0.2">
      <c r="A39" s="113"/>
      <c r="B39" s="114"/>
      <c r="C39" s="114"/>
      <c r="D39" s="115"/>
      <c r="E39" s="116"/>
      <c r="F39" s="117"/>
      <c r="G39" s="118"/>
      <c r="H39" s="98">
        <f t="shared" si="1"/>
        <v>0</v>
      </c>
      <c r="I39" s="119"/>
      <c r="J39" s="120"/>
      <c r="M39" s="179"/>
      <c r="N39" s="179"/>
      <c r="O39" s="179"/>
      <c r="P39" s="181"/>
      <c r="Q39" s="181"/>
      <c r="R39" s="179"/>
      <c r="S39" s="11"/>
      <c r="T39" s="11"/>
      <c r="U39" s="11"/>
    </row>
    <row r="40" spans="1:21" ht="19.5" customHeight="1" x14ac:dyDescent="0.2">
      <c r="A40" s="113"/>
      <c r="B40" s="114"/>
      <c r="C40" s="114"/>
      <c r="D40" s="115"/>
      <c r="E40" s="116"/>
      <c r="F40" s="117"/>
      <c r="G40" s="118"/>
      <c r="H40" s="98">
        <f t="shared" si="1"/>
        <v>0</v>
      </c>
      <c r="I40" s="119"/>
      <c r="J40" s="120"/>
      <c r="M40" s="179"/>
      <c r="N40" s="179"/>
      <c r="O40" s="179"/>
      <c r="P40" s="181"/>
      <c r="Q40" s="181"/>
      <c r="R40" s="179"/>
      <c r="S40" s="11"/>
      <c r="T40" s="11"/>
      <c r="U40" s="11"/>
    </row>
    <row r="41" spans="1:21" ht="19.5" customHeight="1" x14ac:dyDescent="0.2">
      <c r="A41" s="113"/>
      <c r="B41" s="114"/>
      <c r="C41" s="114"/>
      <c r="D41" s="115"/>
      <c r="E41" s="116"/>
      <c r="F41" s="117"/>
      <c r="G41" s="118"/>
      <c r="H41" s="98">
        <f t="shared" si="1"/>
        <v>0</v>
      </c>
      <c r="I41" s="119"/>
      <c r="J41" s="120"/>
      <c r="M41" s="179"/>
      <c r="N41" s="179"/>
      <c r="O41" s="179"/>
      <c r="P41" s="181"/>
      <c r="Q41" s="181"/>
      <c r="R41" s="179"/>
      <c r="S41" s="11"/>
      <c r="T41" s="11"/>
      <c r="U41" s="11"/>
    </row>
    <row r="42" spans="1:21" ht="19.5" customHeight="1" x14ac:dyDescent="0.2">
      <c r="A42" s="113"/>
      <c r="B42" s="114"/>
      <c r="C42" s="114"/>
      <c r="D42" s="115"/>
      <c r="E42" s="116"/>
      <c r="F42" s="117"/>
      <c r="G42" s="118"/>
      <c r="H42" s="98">
        <f t="shared" si="1"/>
        <v>0</v>
      </c>
      <c r="I42" s="119"/>
      <c r="J42" s="120"/>
      <c r="M42" s="179"/>
      <c r="N42" s="179"/>
      <c r="O42" s="179"/>
      <c r="P42" s="181"/>
      <c r="Q42" s="181"/>
      <c r="R42" s="179"/>
      <c r="S42" s="11"/>
      <c r="T42" s="11"/>
      <c r="U42" s="11"/>
    </row>
    <row r="43" spans="1:21" ht="19.5" customHeight="1" x14ac:dyDescent="0.2">
      <c r="A43" s="113"/>
      <c r="B43" s="114"/>
      <c r="C43" s="114"/>
      <c r="D43" s="115"/>
      <c r="E43" s="116"/>
      <c r="F43" s="117"/>
      <c r="G43" s="118"/>
      <c r="H43" s="98">
        <f t="shared" si="1"/>
        <v>0</v>
      </c>
      <c r="I43" s="119"/>
      <c r="J43" s="120"/>
      <c r="M43" s="179"/>
      <c r="N43" s="179"/>
      <c r="O43" s="179"/>
      <c r="P43" s="181"/>
      <c r="Q43" s="181"/>
      <c r="R43" s="179"/>
      <c r="S43" s="11"/>
      <c r="T43" s="11"/>
      <c r="U43" s="11"/>
    </row>
    <row r="44" spans="1:21" ht="19.5" customHeight="1" x14ac:dyDescent="0.2">
      <c r="A44" s="113"/>
      <c r="B44" s="114"/>
      <c r="C44" s="114"/>
      <c r="D44" s="115"/>
      <c r="E44" s="116"/>
      <c r="F44" s="117"/>
      <c r="G44" s="118"/>
      <c r="H44" s="98">
        <f t="shared" si="1"/>
        <v>0</v>
      </c>
      <c r="I44" s="119"/>
      <c r="J44" s="120"/>
      <c r="M44" s="179"/>
      <c r="N44" s="179"/>
      <c r="O44" s="179"/>
      <c r="P44" s="181"/>
      <c r="Q44" s="181"/>
      <c r="R44" s="179"/>
      <c r="S44" s="11"/>
      <c r="T44" s="11"/>
      <c r="U44" s="11"/>
    </row>
    <row r="45" spans="1:21" ht="19.5" customHeight="1" x14ac:dyDescent="0.2">
      <c r="A45" s="113"/>
      <c r="B45" s="114"/>
      <c r="C45" s="114"/>
      <c r="D45" s="115"/>
      <c r="E45" s="116"/>
      <c r="F45" s="117"/>
      <c r="G45" s="118"/>
      <c r="H45" s="98">
        <f t="shared" si="1"/>
        <v>0</v>
      </c>
      <c r="I45" s="119"/>
      <c r="J45" s="120"/>
      <c r="M45" s="179"/>
      <c r="N45" s="179"/>
      <c r="O45" s="179"/>
      <c r="P45" s="181"/>
      <c r="Q45" s="181"/>
      <c r="R45" s="179"/>
      <c r="S45" s="11"/>
      <c r="T45" s="11"/>
      <c r="U45" s="11"/>
    </row>
    <row r="46" spans="1:21" ht="19.5" customHeight="1" x14ac:dyDescent="0.2">
      <c r="A46" s="113"/>
      <c r="B46" s="114"/>
      <c r="C46" s="114"/>
      <c r="D46" s="115"/>
      <c r="E46" s="116"/>
      <c r="F46" s="117"/>
      <c r="G46" s="118"/>
      <c r="H46" s="98">
        <f t="shared" si="1"/>
        <v>0</v>
      </c>
      <c r="I46" s="119"/>
      <c r="J46" s="120"/>
      <c r="M46" s="179"/>
      <c r="N46" s="179"/>
      <c r="O46" s="179"/>
      <c r="P46" s="181"/>
      <c r="Q46" s="181"/>
      <c r="R46" s="179"/>
      <c r="S46" s="11"/>
      <c r="T46" s="11"/>
      <c r="U46" s="11"/>
    </row>
    <row r="47" spans="1:21" ht="37.5" customHeight="1" x14ac:dyDescent="0.2">
      <c r="A47" s="32"/>
      <c r="B47" s="33"/>
      <c r="C47" s="33"/>
      <c r="D47" s="375" t="s">
        <v>86</v>
      </c>
      <c r="E47" s="376"/>
      <c r="F47" s="376"/>
      <c r="G47" s="377"/>
      <c r="H47" s="45">
        <f>SUM(H35:H46)</f>
        <v>0</v>
      </c>
      <c r="I47" s="62"/>
      <c r="J47" s="63"/>
      <c r="K47" s="305"/>
      <c r="P47" s="182" t="str">
        <f>IF(SUM(P35:P46)=0,"",SUM(P35:P46))</f>
        <v/>
      </c>
      <c r="Q47" s="182" t="str">
        <f>IF(SUM(Q35:Q46)=0,"",SUM(Q35:Q46))</f>
        <v/>
      </c>
      <c r="R47" s="11"/>
      <c r="S47" s="11"/>
      <c r="T47" s="11"/>
      <c r="U47" s="11"/>
    </row>
    <row r="49" spans="1:24" ht="16.5" customHeight="1" x14ac:dyDescent="0.2">
      <c r="A49" s="57" t="s">
        <v>118</v>
      </c>
      <c r="B49" s="58"/>
      <c r="C49" s="58"/>
      <c r="D49" s="58"/>
      <c r="E49" s="58"/>
      <c r="F49" s="58"/>
      <c r="G49" s="58"/>
      <c r="H49" s="58"/>
      <c r="I49" s="58"/>
      <c r="J49" s="58"/>
      <c r="K49" s="58"/>
    </row>
    <row r="50" spans="1:24" x14ac:dyDescent="0.2">
      <c r="A50" s="75" t="s">
        <v>48</v>
      </c>
      <c r="C50" s="75">
        <f>B$3</f>
        <v>0</v>
      </c>
      <c r="D50" s="75" t="str">
        <f>"DDP"&amp;B$6&amp;"_DEPL_"&amp;B30</f>
        <v>DDP0_DEPL_</v>
      </c>
      <c r="E50" s="76"/>
      <c r="F50" s="77">
        <f>MIN(J35:J46)</f>
        <v>0</v>
      </c>
      <c r="G50" s="76">
        <f>MAX(J35:J46)</f>
        <v>0</v>
      </c>
      <c r="H50" s="78" t="s">
        <v>98</v>
      </c>
      <c r="I50" s="78"/>
      <c r="J50" s="79">
        <f>H47</f>
        <v>0</v>
      </c>
      <c r="K50" s="79">
        <v>0</v>
      </c>
      <c r="M50" s="54"/>
      <c r="N50" s="1"/>
      <c r="O50" s="1"/>
      <c r="P50" s="51"/>
      <c r="Q50" s="51"/>
      <c r="R50" s="51"/>
      <c r="S50" s="1"/>
      <c r="T50" s="1"/>
      <c r="U50" s="72"/>
      <c r="V50" s="1"/>
      <c r="W50" s="1"/>
      <c r="X50" s="1"/>
    </row>
    <row r="52" spans="1:24" s="11" customFormat="1" ht="40.5" customHeight="1" x14ac:dyDescent="0.2">
      <c r="A52" s="44" t="s">
        <v>83</v>
      </c>
      <c r="B52" s="353"/>
      <c r="C52" s="354"/>
      <c r="D52" s="355"/>
      <c r="E52" s="359" t="s">
        <v>84</v>
      </c>
      <c r="F52" s="360"/>
      <c r="G52" s="353"/>
      <c r="H52" s="354"/>
      <c r="I52" s="355"/>
      <c r="L52"/>
      <c r="N52" s="19"/>
    </row>
    <row r="53" spans="1:24" s="11" customFormat="1" ht="40.5" customHeight="1" x14ac:dyDescent="0.2">
      <c r="A53" s="44" t="s">
        <v>101</v>
      </c>
      <c r="B53" s="106"/>
      <c r="C53" s="107"/>
      <c r="D53" s="108"/>
      <c r="E53" s="59" t="s">
        <v>85</v>
      </c>
      <c r="F53" s="50" t="s">
        <v>99</v>
      </c>
      <c r="G53" s="109"/>
      <c r="H53" s="60" t="s">
        <v>100</v>
      </c>
      <c r="I53" s="110"/>
      <c r="J53" s="52"/>
      <c r="K53" s="52"/>
      <c r="L53"/>
      <c r="O53" s="19"/>
    </row>
    <row r="54" spans="1:24" s="11" customFormat="1" ht="20.25" customHeight="1" x14ac:dyDescent="0.2">
      <c r="A54" s="26"/>
      <c r="B54" s="26"/>
      <c r="C54" s="26"/>
      <c r="D54" s="27"/>
      <c r="E54" s="19"/>
      <c r="F54" s="19"/>
      <c r="G54" s="19"/>
      <c r="H54" s="19"/>
      <c r="I54" s="19"/>
      <c r="J54" s="19"/>
      <c r="K54" s="19"/>
      <c r="L54"/>
      <c r="M54" s="19"/>
      <c r="N54" s="19"/>
      <c r="O54" s="19"/>
    </row>
    <row r="55" spans="1:24" s="48" customFormat="1" ht="24.75" customHeight="1" x14ac:dyDescent="0.25">
      <c r="A55" s="378" t="s">
        <v>70</v>
      </c>
      <c r="B55" s="378"/>
      <c r="C55" s="378"/>
      <c r="D55" s="361" t="s">
        <v>71</v>
      </c>
      <c r="E55" s="362"/>
      <c r="F55" s="362"/>
      <c r="G55" s="363"/>
      <c r="H55" s="378" t="s">
        <v>72</v>
      </c>
      <c r="I55" s="378"/>
      <c r="J55" s="378"/>
      <c r="K55"/>
      <c r="L55"/>
      <c r="M55" s="374" t="s">
        <v>63</v>
      </c>
      <c r="N55" s="374"/>
      <c r="O55" s="374"/>
      <c r="P55" s="374"/>
      <c r="Q55" s="374"/>
      <c r="R55" s="374"/>
      <c r="S55" s="20"/>
      <c r="T55" s="20"/>
      <c r="U55" s="20"/>
    </row>
    <row r="56" spans="1:24" ht="36" customHeight="1" x14ac:dyDescent="0.2">
      <c r="A56" s="31" t="s">
        <v>68</v>
      </c>
      <c r="B56" s="31" t="s">
        <v>36</v>
      </c>
      <c r="C56" s="31" t="s">
        <v>69</v>
      </c>
      <c r="D56" s="31" t="s">
        <v>135</v>
      </c>
      <c r="E56" s="31" t="s">
        <v>104</v>
      </c>
      <c r="F56" s="31" t="s">
        <v>103</v>
      </c>
      <c r="G56" s="31" t="s">
        <v>134</v>
      </c>
      <c r="H56" s="31" t="s">
        <v>35</v>
      </c>
      <c r="I56" s="31" t="s">
        <v>163</v>
      </c>
      <c r="J56" s="31" t="s">
        <v>34</v>
      </c>
      <c r="M56" s="304" t="s">
        <v>60</v>
      </c>
      <c r="N56" s="304" t="s">
        <v>61</v>
      </c>
      <c r="O56" s="304" t="s">
        <v>62</v>
      </c>
      <c r="P56" s="304" t="s">
        <v>38</v>
      </c>
      <c r="Q56" s="304" t="s">
        <v>57</v>
      </c>
      <c r="R56" s="304" t="s">
        <v>14</v>
      </c>
      <c r="S56" s="11"/>
      <c r="T56" s="11"/>
      <c r="U56" s="11"/>
    </row>
    <row r="57" spans="1:24" ht="19.5" customHeight="1" x14ac:dyDescent="0.2">
      <c r="A57" s="113"/>
      <c r="B57" s="114"/>
      <c r="C57" s="114"/>
      <c r="D57" s="111"/>
      <c r="E57" s="111"/>
      <c r="F57" s="111"/>
      <c r="G57" s="114"/>
      <c r="H57" s="98">
        <f>D57+E57+F57</f>
        <v>0</v>
      </c>
      <c r="I57" s="119"/>
      <c r="J57" s="120"/>
      <c r="M57" s="179"/>
      <c r="N57" s="179"/>
      <c r="O57" s="179"/>
      <c r="P57" s="181"/>
      <c r="Q57" s="181"/>
      <c r="R57" s="179"/>
      <c r="S57" s="11"/>
      <c r="T57" s="11"/>
      <c r="U57" s="11"/>
    </row>
    <row r="58" spans="1:24" ht="19.5" customHeight="1" x14ac:dyDescent="0.2">
      <c r="A58" s="113"/>
      <c r="B58" s="114"/>
      <c r="C58" s="114"/>
      <c r="D58" s="111"/>
      <c r="E58" s="111"/>
      <c r="F58" s="111"/>
      <c r="G58" s="114"/>
      <c r="H58" s="98">
        <f>D58+E58+F58</f>
        <v>0</v>
      </c>
      <c r="I58" s="119"/>
      <c r="J58" s="120"/>
      <c r="M58" s="179"/>
      <c r="N58" s="179"/>
      <c r="O58" s="179"/>
      <c r="P58" s="181"/>
      <c r="Q58" s="181"/>
      <c r="R58" s="179"/>
      <c r="S58" s="11"/>
      <c r="T58" s="11"/>
      <c r="U58" s="11"/>
    </row>
    <row r="59" spans="1:24" ht="19.5" customHeight="1" x14ac:dyDescent="0.2">
      <c r="A59" s="113"/>
      <c r="B59" s="114"/>
      <c r="C59" s="114"/>
      <c r="D59" s="111"/>
      <c r="E59" s="111"/>
      <c r="F59" s="111"/>
      <c r="G59" s="114"/>
      <c r="H59" s="98">
        <f t="shared" ref="H59:H68" si="2">D59+E59+F59</f>
        <v>0</v>
      </c>
      <c r="I59" s="119"/>
      <c r="J59" s="120"/>
      <c r="M59" s="179"/>
      <c r="N59" s="179"/>
      <c r="O59" s="179"/>
      <c r="P59" s="181"/>
      <c r="Q59" s="181"/>
      <c r="R59" s="179"/>
      <c r="S59" s="11"/>
      <c r="T59" s="11"/>
      <c r="U59" s="11"/>
    </row>
    <row r="60" spans="1:24" ht="19.5" customHeight="1" x14ac:dyDescent="0.2">
      <c r="A60" s="113"/>
      <c r="B60" s="114"/>
      <c r="C60" s="114"/>
      <c r="D60" s="111"/>
      <c r="E60" s="111"/>
      <c r="F60" s="111"/>
      <c r="G60" s="114"/>
      <c r="H60" s="98">
        <f t="shared" si="2"/>
        <v>0</v>
      </c>
      <c r="I60" s="119"/>
      <c r="J60" s="120"/>
      <c r="M60" s="179"/>
      <c r="N60" s="179"/>
      <c r="O60" s="179"/>
      <c r="P60" s="181"/>
      <c r="Q60" s="181"/>
      <c r="R60" s="179"/>
      <c r="S60" s="11"/>
      <c r="T60" s="11"/>
      <c r="U60" s="11"/>
    </row>
    <row r="61" spans="1:24" ht="19.5" customHeight="1" x14ac:dyDescent="0.2">
      <c r="A61" s="113"/>
      <c r="B61" s="114"/>
      <c r="C61" s="114"/>
      <c r="D61" s="115"/>
      <c r="E61" s="116"/>
      <c r="F61" s="117"/>
      <c r="G61" s="118"/>
      <c r="H61" s="98">
        <f t="shared" si="2"/>
        <v>0</v>
      </c>
      <c r="I61" s="119"/>
      <c r="J61" s="120"/>
      <c r="M61" s="179"/>
      <c r="N61" s="179"/>
      <c r="O61" s="179"/>
      <c r="P61" s="181"/>
      <c r="Q61" s="181"/>
      <c r="R61" s="179"/>
      <c r="S61" s="11"/>
      <c r="T61" s="11"/>
      <c r="U61" s="11"/>
    </row>
    <row r="62" spans="1:24" ht="19.5" customHeight="1" x14ac:dyDescent="0.2">
      <c r="A62" s="113"/>
      <c r="B62" s="114"/>
      <c r="C62" s="114"/>
      <c r="D62" s="115"/>
      <c r="E62" s="116"/>
      <c r="F62" s="117"/>
      <c r="G62" s="118"/>
      <c r="H62" s="98">
        <f t="shared" si="2"/>
        <v>0</v>
      </c>
      <c r="I62" s="119"/>
      <c r="J62" s="120"/>
      <c r="M62" s="179"/>
      <c r="N62" s="179"/>
      <c r="O62" s="179"/>
      <c r="P62" s="181"/>
      <c r="Q62" s="181"/>
      <c r="R62" s="179"/>
      <c r="S62" s="11"/>
      <c r="T62" s="11"/>
      <c r="U62" s="11"/>
    </row>
    <row r="63" spans="1:24" ht="19.5" customHeight="1" x14ac:dyDescent="0.2">
      <c r="A63" s="113"/>
      <c r="B63" s="114"/>
      <c r="C63" s="114"/>
      <c r="D63" s="115"/>
      <c r="E63" s="116"/>
      <c r="F63" s="117"/>
      <c r="G63" s="118"/>
      <c r="H63" s="98">
        <f t="shared" si="2"/>
        <v>0</v>
      </c>
      <c r="I63" s="119"/>
      <c r="J63" s="120"/>
      <c r="M63" s="179"/>
      <c r="N63" s="179"/>
      <c r="O63" s="179"/>
      <c r="P63" s="181"/>
      <c r="Q63" s="181"/>
      <c r="R63" s="179"/>
      <c r="S63" s="11"/>
      <c r="T63" s="11"/>
      <c r="U63" s="11"/>
    </row>
    <row r="64" spans="1:24" ht="19.5" customHeight="1" x14ac:dyDescent="0.2">
      <c r="A64" s="113"/>
      <c r="B64" s="114"/>
      <c r="C64" s="114"/>
      <c r="D64" s="115"/>
      <c r="E64" s="116"/>
      <c r="F64" s="117"/>
      <c r="G64" s="118"/>
      <c r="H64" s="98">
        <f t="shared" si="2"/>
        <v>0</v>
      </c>
      <c r="I64" s="119"/>
      <c r="J64" s="120"/>
      <c r="M64" s="179"/>
      <c r="N64" s="179"/>
      <c r="O64" s="179"/>
      <c r="P64" s="181"/>
      <c r="Q64" s="181"/>
      <c r="R64" s="179"/>
      <c r="S64" s="11"/>
      <c r="T64" s="11"/>
      <c r="U64" s="11"/>
    </row>
    <row r="65" spans="1:24" ht="19.5" customHeight="1" x14ac:dyDescent="0.2">
      <c r="A65" s="113"/>
      <c r="B65" s="114"/>
      <c r="C65" s="114"/>
      <c r="D65" s="115"/>
      <c r="E65" s="116"/>
      <c r="F65" s="117"/>
      <c r="G65" s="118"/>
      <c r="H65" s="98">
        <f t="shared" si="2"/>
        <v>0</v>
      </c>
      <c r="I65" s="119"/>
      <c r="J65" s="120"/>
      <c r="M65" s="179"/>
      <c r="N65" s="179"/>
      <c r="O65" s="179"/>
      <c r="P65" s="181"/>
      <c r="Q65" s="181"/>
      <c r="R65" s="179"/>
      <c r="S65" s="11"/>
      <c r="T65" s="11"/>
      <c r="U65" s="11"/>
    </row>
    <row r="66" spans="1:24" ht="19.5" customHeight="1" x14ac:dyDescent="0.2">
      <c r="A66" s="113"/>
      <c r="B66" s="114"/>
      <c r="C66" s="114"/>
      <c r="D66" s="115"/>
      <c r="E66" s="116"/>
      <c r="F66" s="117"/>
      <c r="G66" s="118"/>
      <c r="H66" s="98">
        <f t="shared" si="2"/>
        <v>0</v>
      </c>
      <c r="I66" s="119"/>
      <c r="J66" s="120"/>
      <c r="M66" s="179"/>
      <c r="N66" s="179"/>
      <c r="O66" s="179"/>
      <c r="P66" s="181"/>
      <c r="Q66" s="181"/>
      <c r="R66" s="179"/>
      <c r="S66" s="11"/>
      <c r="T66" s="11"/>
      <c r="U66" s="11"/>
    </row>
    <row r="67" spans="1:24" ht="19.5" customHeight="1" x14ac:dyDescent="0.2">
      <c r="A67" s="113"/>
      <c r="B67" s="114"/>
      <c r="C67" s="114"/>
      <c r="D67" s="115"/>
      <c r="E67" s="116"/>
      <c r="F67" s="117"/>
      <c r="G67" s="118"/>
      <c r="H67" s="98">
        <f t="shared" si="2"/>
        <v>0</v>
      </c>
      <c r="I67" s="119"/>
      <c r="J67" s="120"/>
      <c r="M67" s="179"/>
      <c r="N67" s="179"/>
      <c r="O67" s="179"/>
      <c r="P67" s="181"/>
      <c r="Q67" s="181"/>
      <c r="R67" s="179"/>
      <c r="S67" s="11"/>
      <c r="T67" s="11"/>
      <c r="U67" s="11"/>
    </row>
    <row r="68" spans="1:24" ht="19.5" customHeight="1" x14ac:dyDescent="0.2">
      <c r="A68" s="113"/>
      <c r="B68" s="114"/>
      <c r="C68" s="114"/>
      <c r="D68" s="115"/>
      <c r="E68" s="116"/>
      <c r="F68" s="117"/>
      <c r="G68" s="118"/>
      <c r="H68" s="98">
        <f t="shared" si="2"/>
        <v>0</v>
      </c>
      <c r="I68" s="119"/>
      <c r="J68" s="120"/>
      <c r="M68" s="179"/>
      <c r="N68" s="179"/>
      <c r="O68" s="179"/>
      <c r="P68" s="181"/>
      <c r="Q68" s="181"/>
      <c r="R68" s="179"/>
      <c r="S68" s="11"/>
      <c r="T68" s="11"/>
      <c r="U68" s="11"/>
    </row>
    <row r="69" spans="1:24" ht="37.5" customHeight="1" x14ac:dyDescent="0.2">
      <c r="A69" s="32"/>
      <c r="B69" s="33"/>
      <c r="C69" s="33"/>
      <c r="D69" s="375" t="s">
        <v>86</v>
      </c>
      <c r="E69" s="376"/>
      <c r="F69" s="376"/>
      <c r="G69" s="377"/>
      <c r="H69" s="45">
        <f>SUM(H57:H68)</f>
        <v>0</v>
      </c>
      <c r="I69" s="62"/>
      <c r="J69" s="63"/>
      <c r="K69" s="305"/>
      <c r="P69" s="182" t="str">
        <f>IF(SUM(P57:P68)=0,"",SUM(P57:P68))</f>
        <v/>
      </c>
      <c r="Q69" s="182" t="str">
        <f>IF(SUM(Q57:Q68)=0,"",SUM(Q57:Q68))</f>
        <v/>
      </c>
      <c r="R69" s="11"/>
      <c r="S69" s="11"/>
      <c r="T69" s="11"/>
      <c r="U69" s="11"/>
    </row>
    <row r="71" spans="1:24" ht="16.5" customHeight="1" x14ac:dyDescent="0.2">
      <c r="A71" s="57" t="s">
        <v>118</v>
      </c>
      <c r="B71" s="58"/>
      <c r="C71" s="58"/>
      <c r="D71" s="58"/>
      <c r="E71" s="58"/>
      <c r="F71" s="58"/>
      <c r="G71" s="58"/>
      <c r="H71" s="58"/>
      <c r="I71" s="58"/>
      <c r="J71" s="58"/>
      <c r="K71" s="58"/>
    </row>
    <row r="72" spans="1:24" x14ac:dyDescent="0.2">
      <c r="A72" s="75" t="s">
        <v>48</v>
      </c>
      <c r="C72" s="75">
        <f>B$3</f>
        <v>0</v>
      </c>
      <c r="D72" s="75" t="str">
        <f>"DDP"&amp;B$6&amp;"_DEPL_"&amp;B52</f>
        <v>DDP0_DEPL_</v>
      </c>
      <c r="E72" s="76"/>
      <c r="F72" s="77">
        <f>MIN(J57:J68)</f>
        <v>0</v>
      </c>
      <c r="G72" s="76">
        <f>MAX(J57:J68)</f>
        <v>0</v>
      </c>
      <c r="H72" s="78" t="s">
        <v>98</v>
      </c>
      <c r="I72" s="78"/>
      <c r="J72" s="79">
        <f>H69</f>
        <v>0</v>
      </c>
      <c r="K72" s="79">
        <v>0</v>
      </c>
      <c r="M72" s="54"/>
      <c r="N72" s="1"/>
      <c r="O72" s="1"/>
      <c r="P72" s="51"/>
      <c r="Q72" s="51"/>
      <c r="R72" s="51"/>
      <c r="S72" s="1"/>
      <c r="T72" s="1"/>
      <c r="U72" s="72"/>
      <c r="V72" s="1"/>
      <c r="W72" s="1"/>
      <c r="X72" s="1"/>
    </row>
    <row r="73" spans="1:24" s="1" customFormat="1" ht="20.25" customHeight="1" x14ac:dyDescent="0.2">
      <c r="B73" s="302"/>
      <c r="C73" s="302"/>
      <c r="E73" s="17"/>
      <c r="L73"/>
    </row>
    <row r="75" spans="1:24" s="11" customFormat="1" ht="40.5" customHeight="1" x14ac:dyDescent="0.2">
      <c r="A75" s="44" t="s">
        <v>83</v>
      </c>
      <c r="B75" s="353"/>
      <c r="C75" s="354"/>
      <c r="D75" s="355"/>
      <c r="E75" s="359" t="s">
        <v>84</v>
      </c>
      <c r="F75" s="360"/>
      <c r="G75" s="353"/>
      <c r="H75" s="354"/>
      <c r="I75" s="355"/>
      <c r="L75"/>
      <c r="N75" s="19"/>
    </row>
    <row r="76" spans="1:24" s="11" customFormat="1" ht="40.5" customHeight="1" x14ac:dyDescent="0.2">
      <c r="A76" s="44" t="s">
        <v>101</v>
      </c>
      <c r="B76" s="106"/>
      <c r="C76" s="107"/>
      <c r="D76" s="108"/>
      <c r="E76" s="59" t="s">
        <v>85</v>
      </c>
      <c r="F76" s="50" t="s">
        <v>99</v>
      </c>
      <c r="G76" s="109"/>
      <c r="H76" s="60" t="s">
        <v>100</v>
      </c>
      <c r="I76" s="110"/>
      <c r="J76" s="52"/>
      <c r="K76" s="52"/>
      <c r="L76"/>
      <c r="O76" s="19"/>
    </row>
    <row r="77" spans="1:24" s="11" customFormat="1" ht="20.25" customHeight="1" x14ac:dyDescent="0.2">
      <c r="A77" s="26"/>
      <c r="B77" s="26"/>
      <c r="C77" s="26"/>
      <c r="D77" s="27"/>
      <c r="E77" s="19"/>
      <c r="F77" s="19"/>
      <c r="G77" s="19"/>
      <c r="H77" s="19"/>
      <c r="I77" s="19"/>
      <c r="J77" s="19"/>
      <c r="K77" s="19"/>
      <c r="L77"/>
      <c r="M77" s="19"/>
      <c r="N77" s="19"/>
      <c r="O77" s="19"/>
    </row>
    <row r="78" spans="1:24" s="48" customFormat="1" ht="24.75" customHeight="1" x14ac:dyDescent="0.25">
      <c r="A78" s="378" t="s">
        <v>70</v>
      </c>
      <c r="B78" s="378"/>
      <c r="C78" s="378"/>
      <c r="D78" s="361" t="s">
        <v>71</v>
      </c>
      <c r="E78" s="362"/>
      <c r="F78" s="362"/>
      <c r="G78" s="363"/>
      <c r="H78" s="378" t="s">
        <v>72</v>
      </c>
      <c r="I78" s="378"/>
      <c r="J78" s="378"/>
      <c r="K78"/>
      <c r="L78"/>
      <c r="M78" s="374" t="s">
        <v>63</v>
      </c>
      <c r="N78" s="374"/>
      <c r="O78" s="374"/>
      <c r="P78" s="374"/>
      <c r="Q78" s="374"/>
      <c r="R78" s="374"/>
      <c r="S78" s="20"/>
      <c r="T78" s="20"/>
      <c r="U78" s="20"/>
    </row>
    <row r="79" spans="1:24" ht="36" customHeight="1" x14ac:dyDescent="0.2">
      <c r="A79" s="31" t="s">
        <v>68</v>
      </c>
      <c r="B79" s="31" t="s">
        <v>36</v>
      </c>
      <c r="C79" s="31" t="s">
        <v>69</v>
      </c>
      <c r="D79" s="31" t="s">
        <v>135</v>
      </c>
      <c r="E79" s="31" t="s">
        <v>104</v>
      </c>
      <c r="F79" s="31" t="s">
        <v>103</v>
      </c>
      <c r="G79" s="31" t="s">
        <v>134</v>
      </c>
      <c r="H79" s="31" t="s">
        <v>35</v>
      </c>
      <c r="I79" s="31" t="s">
        <v>163</v>
      </c>
      <c r="J79" s="31" t="s">
        <v>34</v>
      </c>
      <c r="M79" s="304" t="s">
        <v>60</v>
      </c>
      <c r="N79" s="304" t="s">
        <v>61</v>
      </c>
      <c r="O79" s="304" t="s">
        <v>62</v>
      </c>
      <c r="P79" s="304" t="s">
        <v>38</v>
      </c>
      <c r="Q79" s="304" t="s">
        <v>57</v>
      </c>
      <c r="R79" s="304" t="s">
        <v>14</v>
      </c>
      <c r="S79" s="11"/>
      <c r="T79" s="11"/>
      <c r="U79" s="11"/>
    </row>
    <row r="80" spans="1:24" ht="19.5" customHeight="1" x14ac:dyDescent="0.2">
      <c r="A80" s="113"/>
      <c r="B80" s="114"/>
      <c r="C80" s="114"/>
      <c r="D80" s="111"/>
      <c r="E80" s="111"/>
      <c r="F80" s="111"/>
      <c r="G80" s="114"/>
      <c r="H80" s="98">
        <f>D80+E80+F80</f>
        <v>0</v>
      </c>
      <c r="I80" s="119"/>
      <c r="J80" s="120"/>
      <c r="M80" s="179"/>
      <c r="N80" s="179"/>
      <c r="O80" s="179"/>
      <c r="P80" s="181"/>
      <c r="Q80" s="181"/>
      <c r="R80" s="179"/>
      <c r="S80" s="11"/>
      <c r="T80" s="11"/>
      <c r="U80" s="11"/>
    </row>
    <row r="81" spans="1:24" ht="19.5" customHeight="1" x14ac:dyDescent="0.2">
      <c r="A81" s="113"/>
      <c r="B81" s="114"/>
      <c r="C81" s="114"/>
      <c r="D81" s="111"/>
      <c r="E81" s="111"/>
      <c r="F81" s="111"/>
      <c r="G81" s="114"/>
      <c r="H81" s="98">
        <f>D81+E81+F81</f>
        <v>0</v>
      </c>
      <c r="I81" s="119"/>
      <c r="J81" s="120"/>
      <c r="M81" s="179"/>
      <c r="N81" s="179"/>
      <c r="O81" s="179"/>
      <c r="P81" s="181"/>
      <c r="Q81" s="181"/>
      <c r="R81" s="179"/>
      <c r="S81" s="11"/>
      <c r="T81" s="11"/>
      <c r="U81" s="11"/>
    </row>
    <row r="82" spans="1:24" ht="19.5" customHeight="1" x14ac:dyDescent="0.2">
      <c r="A82" s="113"/>
      <c r="B82" s="114"/>
      <c r="C82" s="114"/>
      <c r="D82" s="111"/>
      <c r="E82" s="111"/>
      <c r="F82" s="111"/>
      <c r="G82" s="114"/>
      <c r="H82" s="98">
        <f t="shared" ref="H82:H91" si="3">D82+E82+F82</f>
        <v>0</v>
      </c>
      <c r="I82" s="119"/>
      <c r="J82" s="120"/>
      <c r="M82" s="179"/>
      <c r="N82" s="179"/>
      <c r="O82" s="179"/>
      <c r="P82" s="181"/>
      <c r="Q82" s="181"/>
      <c r="R82" s="179"/>
      <c r="S82" s="11"/>
      <c r="T82" s="11"/>
      <c r="U82" s="11"/>
    </row>
    <row r="83" spans="1:24" ht="19.5" customHeight="1" x14ac:dyDescent="0.2">
      <c r="A83" s="113"/>
      <c r="B83" s="114"/>
      <c r="C83" s="114"/>
      <c r="D83" s="111"/>
      <c r="E83" s="111"/>
      <c r="F83" s="111"/>
      <c r="G83" s="114"/>
      <c r="H83" s="98">
        <f t="shared" si="3"/>
        <v>0</v>
      </c>
      <c r="I83" s="119"/>
      <c r="J83" s="120"/>
      <c r="M83" s="179"/>
      <c r="N83" s="179"/>
      <c r="O83" s="179"/>
      <c r="P83" s="181"/>
      <c r="Q83" s="181"/>
      <c r="R83" s="179"/>
      <c r="S83" s="11"/>
      <c r="T83" s="11"/>
      <c r="U83" s="11"/>
    </row>
    <row r="84" spans="1:24" ht="19.5" customHeight="1" x14ac:dyDescent="0.2">
      <c r="A84" s="113"/>
      <c r="B84" s="114"/>
      <c r="C84" s="114"/>
      <c r="D84" s="115"/>
      <c r="E84" s="116"/>
      <c r="F84" s="117"/>
      <c r="G84" s="118"/>
      <c r="H84" s="98">
        <f t="shared" si="3"/>
        <v>0</v>
      </c>
      <c r="I84" s="119"/>
      <c r="J84" s="120"/>
      <c r="M84" s="179"/>
      <c r="N84" s="179"/>
      <c r="O84" s="179"/>
      <c r="P84" s="181"/>
      <c r="Q84" s="181"/>
      <c r="R84" s="179"/>
      <c r="S84" s="11"/>
      <c r="T84" s="11"/>
      <c r="U84" s="11"/>
    </row>
    <row r="85" spans="1:24" ht="19.5" customHeight="1" x14ac:dyDescent="0.2">
      <c r="A85" s="113"/>
      <c r="B85" s="114"/>
      <c r="C85" s="114"/>
      <c r="D85" s="115"/>
      <c r="E85" s="116"/>
      <c r="F85" s="117"/>
      <c r="G85" s="118"/>
      <c r="H85" s="98">
        <f t="shared" si="3"/>
        <v>0</v>
      </c>
      <c r="I85" s="119"/>
      <c r="J85" s="120"/>
      <c r="M85" s="179"/>
      <c r="N85" s="179"/>
      <c r="O85" s="179"/>
      <c r="P85" s="181"/>
      <c r="Q85" s="181"/>
      <c r="R85" s="179"/>
      <c r="S85" s="11"/>
      <c r="T85" s="11"/>
      <c r="U85" s="11"/>
    </row>
    <row r="86" spans="1:24" ht="19.5" customHeight="1" x14ac:dyDescent="0.2">
      <c r="A86" s="113"/>
      <c r="B86" s="114"/>
      <c r="C86" s="114"/>
      <c r="D86" s="115"/>
      <c r="E86" s="116"/>
      <c r="F86" s="117"/>
      <c r="G86" s="118"/>
      <c r="H86" s="98">
        <f t="shared" si="3"/>
        <v>0</v>
      </c>
      <c r="I86" s="119"/>
      <c r="J86" s="120"/>
      <c r="M86" s="179"/>
      <c r="N86" s="179"/>
      <c r="O86" s="179"/>
      <c r="P86" s="181"/>
      <c r="Q86" s="181"/>
      <c r="R86" s="179"/>
      <c r="S86" s="11"/>
      <c r="T86" s="11"/>
      <c r="U86" s="11"/>
    </row>
    <row r="87" spans="1:24" ht="19.5" customHeight="1" x14ac:dyDescent="0.2">
      <c r="A87" s="113"/>
      <c r="B87" s="114"/>
      <c r="C87" s="114"/>
      <c r="D87" s="115"/>
      <c r="E87" s="116"/>
      <c r="F87" s="117"/>
      <c r="G87" s="118"/>
      <c r="H87" s="98">
        <f t="shared" si="3"/>
        <v>0</v>
      </c>
      <c r="I87" s="119"/>
      <c r="J87" s="120"/>
      <c r="M87" s="179"/>
      <c r="N87" s="179"/>
      <c r="O87" s="179"/>
      <c r="P87" s="181"/>
      <c r="Q87" s="181"/>
      <c r="R87" s="179"/>
      <c r="S87" s="11"/>
      <c r="T87" s="11"/>
      <c r="U87" s="11"/>
    </row>
    <row r="88" spans="1:24" ht="19.5" customHeight="1" x14ac:dyDescent="0.2">
      <c r="A88" s="113"/>
      <c r="B88" s="114"/>
      <c r="C88" s="114"/>
      <c r="D88" s="115"/>
      <c r="E88" s="116"/>
      <c r="F88" s="117"/>
      <c r="G88" s="118"/>
      <c r="H88" s="98">
        <f t="shared" si="3"/>
        <v>0</v>
      </c>
      <c r="I88" s="119"/>
      <c r="J88" s="120"/>
      <c r="M88" s="179"/>
      <c r="N88" s="179"/>
      <c r="O88" s="179"/>
      <c r="P88" s="181"/>
      <c r="Q88" s="181"/>
      <c r="R88" s="179"/>
      <c r="S88" s="11"/>
      <c r="T88" s="11"/>
      <c r="U88" s="11"/>
    </row>
    <row r="89" spans="1:24" ht="19.5" customHeight="1" x14ac:dyDescent="0.2">
      <c r="A89" s="113"/>
      <c r="B89" s="114"/>
      <c r="C89" s="114"/>
      <c r="D89" s="115"/>
      <c r="E89" s="116"/>
      <c r="F89" s="117"/>
      <c r="G89" s="118"/>
      <c r="H89" s="98">
        <f t="shared" si="3"/>
        <v>0</v>
      </c>
      <c r="I89" s="119"/>
      <c r="J89" s="120"/>
      <c r="M89" s="179"/>
      <c r="N89" s="179"/>
      <c r="O89" s="179"/>
      <c r="P89" s="181"/>
      <c r="Q89" s="181"/>
      <c r="R89" s="179"/>
      <c r="S89" s="11"/>
      <c r="T89" s="11"/>
      <c r="U89" s="11"/>
    </row>
    <row r="90" spans="1:24" ht="19.5" customHeight="1" x14ac:dyDescent="0.2">
      <c r="A90" s="113"/>
      <c r="B90" s="114"/>
      <c r="C90" s="114"/>
      <c r="D90" s="115"/>
      <c r="E90" s="116"/>
      <c r="F90" s="117"/>
      <c r="G90" s="118"/>
      <c r="H90" s="98">
        <f t="shared" si="3"/>
        <v>0</v>
      </c>
      <c r="I90" s="119"/>
      <c r="J90" s="120"/>
      <c r="M90" s="179"/>
      <c r="N90" s="179"/>
      <c r="O90" s="179"/>
      <c r="P90" s="181"/>
      <c r="Q90" s="181"/>
      <c r="R90" s="179"/>
      <c r="S90" s="11"/>
      <c r="T90" s="11"/>
      <c r="U90" s="11"/>
    </row>
    <row r="91" spans="1:24" ht="19.5" customHeight="1" x14ac:dyDescent="0.2">
      <c r="A91" s="113"/>
      <c r="B91" s="114"/>
      <c r="C91" s="114"/>
      <c r="D91" s="115"/>
      <c r="E91" s="116"/>
      <c r="F91" s="117"/>
      <c r="G91" s="118"/>
      <c r="H91" s="98">
        <f t="shared" si="3"/>
        <v>0</v>
      </c>
      <c r="I91" s="119"/>
      <c r="J91" s="120"/>
      <c r="M91" s="179"/>
      <c r="N91" s="179"/>
      <c r="O91" s="179"/>
      <c r="P91" s="181"/>
      <c r="Q91" s="181"/>
      <c r="R91" s="179"/>
      <c r="S91" s="11"/>
      <c r="T91" s="11"/>
      <c r="U91" s="11"/>
    </row>
    <row r="92" spans="1:24" ht="37.5" customHeight="1" x14ac:dyDescent="0.2">
      <c r="A92" s="32"/>
      <c r="B92" s="33"/>
      <c r="C92" s="33"/>
      <c r="D92" s="375" t="s">
        <v>86</v>
      </c>
      <c r="E92" s="376"/>
      <c r="F92" s="376"/>
      <c r="G92" s="377"/>
      <c r="H92" s="45">
        <f>SUM(H80:H91)</f>
        <v>0</v>
      </c>
      <c r="I92" s="62"/>
      <c r="J92" s="63"/>
      <c r="K92" s="305"/>
      <c r="P92" s="182" t="str">
        <f>IF(SUM(P80:P91)=0,"",SUM(P80:P91))</f>
        <v/>
      </c>
      <c r="Q92" s="182" t="str">
        <f>IF(SUM(Q80:Q91)=0,"",SUM(Q80:Q91))</f>
        <v/>
      </c>
      <c r="R92" s="11"/>
      <c r="S92" s="11"/>
      <c r="T92" s="11"/>
      <c r="U92" s="11"/>
    </row>
    <row r="94" spans="1:24" ht="16.5" customHeight="1" x14ac:dyDescent="0.2">
      <c r="A94" s="57" t="s">
        <v>118</v>
      </c>
      <c r="B94" s="58"/>
      <c r="C94" s="58"/>
      <c r="D94" s="58"/>
      <c r="E94" s="58"/>
      <c r="F94" s="58"/>
      <c r="G94" s="58"/>
      <c r="H94" s="58"/>
      <c r="I94" s="58"/>
      <c r="J94" s="58"/>
      <c r="K94" s="58"/>
    </row>
    <row r="95" spans="1:24" x14ac:dyDescent="0.2">
      <c r="A95" s="75" t="s">
        <v>48</v>
      </c>
      <c r="C95" s="75">
        <f>B$3</f>
        <v>0</v>
      </c>
      <c r="D95" s="75" t="str">
        <f>"DDP"&amp;B$6&amp;"_DEPL_"&amp;B75</f>
        <v>DDP0_DEPL_</v>
      </c>
      <c r="E95" s="76"/>
      <c r="F95" s="77">
        <f>MIN(J80:J91)</f>
        <v>0</v>
      </c>
      <c r="G95" s="76">
        <f>MAX(J80:J91)</f>
        <v>0</v>
      </c>
      <c r="H95" s="78" t="s">
        <v>98</v>
      </c>
      <c r="I95" s="78"/>
      <c r="J95" s="79">
        <f>H92</f>
        <v>0</v>
      </c>
      <c r="K95" s="79">
        <v>0</v>
      </c>
      <c r="M95" s="54"/>
      <c r="N95" s="1"/>
      <c r="O95" s="1"/>
      <c r="P95" s="51"/>
      <c r="Q95" s="51"/>
      <c r="R95" s="51"/>
      <c r="S95" s="1"/>
      <c r="T95" s="1"/>
      <c r="U95" s="72"/>
      <c r="V95" s="1"/>
      <c r="W95" s="1"/>
      <c r="X95" s="1"/>
    </row>
    <row r="97" spans="1:21" s="11" customFormat="1" ht="40.5" customHeight="1" x14ac:dyDescent="0.2">
      <c r="A97" s="44" t="s">
        <v>83</v>
      </c>
      <c r="B97" s="353"/>
      <c r="C97" s="354"/>
      <c r="D97" s="355"/>
      <c r="E97" s="359" t="s">
        <v>84</v>
      </c>
      <c r="F97" s="360"/>
      <c r="G97" s="353"/>
      <c r="H97" s="354"/>
      <c r="I97" s="355"/>
      <c r="L97"/>
      <c r="N97" s="19"/>
    </row>
    <row r="98" spans="1:21" s="11" customFormat="1" ht="40.5" customHeight="1" x14ac:dyDescent="0.2">
      <c r="A98" s="44" t="s">
        <v>101</v>
      </c>
      <c r="B98" s="106"/>
      <c r="C98" s="107"/>
      <c r="D98" s="108"/>
      <c r="E98" s="59" t="s">
        <v>85</v>
      </c>
      <c r="F98" s="50" t="s">
        <v>99</v>
      </c>
      <c r="G98" s="109"/>
      <c r="H98" s="60" t="s">
        <v>100</v>
      </c>
      <c r="I98" s="110"/>
      <c r="J98" s="52"/>
      <c r="K98" s="52"/>
      <c r="L98"/>
      <c r="O98" s="19"/>
    </row>
    <row r="99" spans="1:21" s="11" customFormat="1" ht="20.25" customHeight="1" x14ac:dyDescent="0.2">
      <c r="A99" s="26"/>
      <c r="B99" s="26"/>
      <c r="C99" s="26"/>
      <c r="D99" s="27"/>
      <c r="E99" s="19"/>
      <c r="F99" s="19"/>
      <c r="G99" s="19"/>
      <c r="H99" s="19"/>
      <c r="I99" s="19"/>
      <c r="J99" s="19"/>
      <c r="K99" s="19"/>
      <c r="L99"/>
      <c r="M99" s="19"/>
      <c r="N99" s="19"/>
      <c r="O99" s="19"/>
    </row>
    <row r="100" spans="1:21" s="48" customFormat="1" ht="24.75" customHeight="1" x14ac:dyDescent="0.25">
      <c r="A100" s="378" t="s">
        <v>70</v>
      </c>
      <c r="B100" s="378"/>
      <c r="C100" s="378"/>
      <c r="D100" s="361" t="s">
        <v>71</v>
      </c>
      <c r="E100" s="362"/>
      <c r="F100" s="362"/>
      <c r="G100" s="363"/>
      <c r="H100" s="378" t="s">
        <v>72</v>
      </c>
      <c r="I100" s="378"/>
      <c r="J100" s="378"/>
      <c r="K100"/>
      <c r="L100"/>
      <c r="M100" s="374" t="s">
        <v>63</v>
      </c>
      <c r="N100" s="374"/>
      <c r="O100" s="374"/>
      <c r="P100" s="374"/>
      <c r="Q100" s="374"/>
      <c r="R100" s="374"/>
      <c r="S100" s="20"/>
      <c r="T100" s="20"/>
      <c r="U100" s="20"/>
    </row>
    <row r="101" spans="1:21" ht="36" customHeight="1" x14ac:dyDescent="0.2">
      <c r="A101" s="31" t="s">
        <v>68</v>
      </c>
      <c r="B101" s="31" t="s">
        <v>36</v>
      </c>
      <c r="C101" s="31" t="s">
        <v>69</v>
      </c>
      <c r="D101" s="31" t="s">
        <v>135</v>
      </c>
      <c r="E101" s="31" t="s">
        <v>104</v>
      </c>
      <c r="F101" s="31" t="s">
        <v>103</v>
      </c>
      <c r="G101" s="31" t="s">
        <v>134</v>
      </c>
      <c r="H101" s="31" t="s">
        <v>35</v>
      </c>
      <c r="I101" s="31" t="s">
        <v>163</v>
      </c>
      <c r="J101" s="31" t="s">
        <v>34</v>
      </c>
      <c r="M101" s="304" t="s">
        <v>60</v>
      </c>
      <c r="N101" s="304" t="s">
        <v>61</v>
      </c>
      <c r="O101" s="304" t="s">
        <v>62</v>
      </c>
      <c r="P101" s="304" t="s">
        <v>38</v>
      </c>
      <c r="Q101" s="304" t="s">
        <v>57</v>
      </c>
      <c r="R101" s="304" t="s">
        <v>14</v>
      </c>
      <c r="S101" s="11"/>
      <c r="T101" s="11"/>
      <c r="U101" s="11"/>
    </row>
    <row r="102" spans="1:21" ht="19.5" customHeight="1" x14ac:dyDescent="0.2">
      <c r="A102" s="113"/>
      <c r="B102" s="114"/>
      <c r="C102" s="114"/>
      <c r="D102" s="111"/>
      <c r="E102" s="111"/>
      <c r="F102" s="111"/>
      <c r="G102" s="114"/>
      <c r="H102" s="98">
        <f>D102+E102+F102</f>
        <v>0</v>
      </c>
      <c r="I102" s="119"/>
      <c r="J102" s="120"/>
      <c r="M102" s="179"/>
      <c r="N102" s="179"/>
      <c r="O102" s="179"/>
      <c r="P102" s="181"/>
      <c r="Q102" s="181"/>
      <c r="R102" s="179"/>
      <c r="S102" s="11"/>
      <c r="T102" s="11"/>
      <c r="U102" s="11"/>
    </row>
    <row r="103" spans="1:21" ht="19.5" customHeight="1" x14ac:dyDescent="0.2">
      <c r="A103" s="113"/>
      <c r="B103" s="114"/>
      <c r="C103" s="114"/>
      <c r="D103" s="111"/>
      <c r="E103" s="111"/>
      <c r="F103" s="111"/>
      <c r="G103" s="114"/>
      <c r="H103" s="98">
        <f>D103+E103+F103</f>
        <v>0</v>
      </c>
      <c r="I103" s="119"/>
      <c r="J103" s="120"/>
      <c r="M103" s="179"/>
      <c r="N103" s="179"/>
      <c r="O103" s="179"/>
      <c r="P103" s="181"/>
      <c r="Q103" s="181"/>
      <c r="R103" s="179"/>
      <c r="S103" s="11"/>
      <c r="T103" s="11"/>
      <c r="U103" s="11"/>
    </row>
    <row r="104" spans="1:21" ht="19.5" customHeight="1" x14ac:dyDescent="0.2">
      <c r="A104" s="113"/>
      <c r="B104" s="114"/>
      <c r="C104" s="114"/>
      <c r="D104" s="111"/>
      <c r="E104" s="111"/>
      <c r="F104" s="111"/>
      <c r="G104" s="114"/>
      <c r="H104" s="98">
        <f t="shared" ref="H104:H113" si="4">D104+E104+F104</f>
        <v>0</v>
      </c>
      <c r="I104" s="119"/>
      <c r="J104" s="120"/>
      <c r="M104" s="179"/>
      <c r="N104" s="179"/>
      <c r="O104" s="179"/>
      <c r="P104" s="181"/>
      <c r="Q104" s="181"/>
      <c r="R104" s="179"/>
      <c r="S104" s="11"/>
      <c r="T104" s="11"/>
      <c r="U104" s="11"/>
    </row>
    <row r="105" spans="1:21" ht="19.5" customHeight="1" x14ac:dyDescent="0.2">
      <c r="A105" s="113"/>
      <c r="B105" s="114"/>
      <c r="C105" s="114"/>
      <c r="D105" s="111"/>
      <c r="E105" s="111"/>
      <c r="F105" s="111"/>
      <c r="G105" s="114"/>
      <c r="H105" s="98">
        <f t="shared" si="4"/>
        <v>0</v>
      </c>
      <c r="I105" s="119"/>
      <c r="J105" s="120"/>
      <c r="M105" s="179"/>
      <c r="N105" s="179"/>
      <c r="O105" s="179"/>
      <c r="P105" s="181"/>
      <c r="Q105" s="181"/>
      <c r="R105" s="179"/>
      <c r="S105" s="11"/>
      <c r="T105" s="11"/>
      <c r="U105" s="11"/>
    </row>
    <row r="106" spans="1:21" ht="19.5" customHeight="1" x14ac:dyDescent="0.2">
      <c r="A106" s="113"/>
      <c r="B106" s="114"/>
      <c r="C106" s="114"/>
      <c r="D106" s="115"/>
      <c r="E106" s="116"/>
      <c r="F106" s="117"/>
      <c r="G106" s="118"/>
      <c r="H106" s="98">
        <f t="shared" si="4"/>
        <v>0</v>
      </c>
      <c r="I106" s="119"/>
      <c r="J106" s="120"/>
      <c r="M106" s="179"/>
      <c r="N106" s="179"/>
      <c r="O106" s="179"/>
      <c r="P106" s="181"/>
      <c r="Q106" s="181"/>
      <c r="R106" s="179"/>
      <c r="S106" s="11"/>
      <c r="T106" s="11"/>
      <c r="U106" s="11"/>
    </row>
    <row r="107" spans="1:21" ht="19.5" customHeight="1" x14ac:dyDescent="0.2">
      <c r="A107" s="113"/>
      <c r="B107" s="114"/>
      <c r="C107" s="114"/>
      <c r="D107" s="115"/>
      <c r="E107" s="116"/>
      <c r="F107" s="117"/>
      <c r="G107" s="118"/>
      <c r="H107" s="98">
        <f t="shared" si="4"/>
        <v>0</v>
      </c>
      <c r="I107" s="119"/>
      <c r="J107" s="120"/>
      <c r="M107" s="179"/>
      <c r="N107" s="179"/>
      <c r="O107" s="179"/>
      <c r="P107" s="181"/>
      <c r="Q107" s="181"/>
      <c r="R107" s="179"/>
      <c r="S107" s="11"/>
      <c r="T107" s="11"/>
      <c r="U107" s="11"/>
    </row>
    <row r="108" spans="1:21" ht="19.5" customHeight="1" x14ac:dyDescent="0.2">
      <c r="A108" s="113"/>
      <c r="B108" s="114"/>
      <c r="C108" s="114"/>
      <c r="D108" s="115"/>
      <c r="E108" s="116"/>
      <c r="F108" s="117"/>
      <c r="G108" s="118"/>
      <c r="H108" s="98">
        <f t="shared" si="4"/>
        <v>0</v>
      </c>
      <c r="I108" s="119"/>
      <c r="J108" s="120"/>
      <c r="M108" s="179"/>
      <c r="N108" s="179"/>
      <c r="O108" s="179"/>
      <c r="P108" s="181"/>
      <c r="Q108" s="181"/>
      <c r="R108" s="179"/>
      <c r="S108" s="11"/>
      <c r="T108" s="11"/>
      <c r="U108" s="11"/>
    </row>
    <row r="109" spans="1:21" ht="19.5" customHeight="1" x14ac:dyDescent="0.2">
      <c r="A109" s="113"/>
      <c r="B109" s="114"/>
      <c r="C109" s="114"/>
      <c r="D109" s="115"/>
      <c r="E109" s="116"/>
      <c r="F109" s="117"/>
      <c r="G109" s="118"/>
      <c r="H109" s="98">
        <f t="shared" si="4"/>
        <v>0</v>
      </c>
      <c r="I109" s="119"/>
      <c r="J109" s="120"/>
      <c r="M109" s="179"/>
      <c r="N109" s="179"/>
      <c r="O109" s="179"/>
      <c r="P109" s="181"/>
      <c r="Q109" s="181"/>
      <c r="R109" s="179"/>
      <c r="S109" s="11"/>
      <c r="T109" s="11"/>
      <c r="U109" s="11"/>
    </row>
    <row r="110" spans="1:21" ht="19.5" customHeight="1" x14ac:dyDescent="0.2">
      <c r="A110" s="113"/>
      <c r="B110" s="114"/>
      <c r="C110" s="114"/>
      <c r="D110" s="115"/>
      <c r="E110" s="116"/>
      <c r="F110" s="117"/>
      <c r="G110" s="118"/>
      <c r="H110" s="98">
        <f t="shared" si="4"/>
        <v>0</v>
      </c>
      <c r="I110" s="119"/>
      <c r="J110" s="120"/>
      <c r="M110" s="179"/>
      <c r="N110" s="179"/>
      <c r="O110" s="179"/>
      <c r="P110" s="181"/>
      <c r="Q110" s="181"/>
      <c r="R110" s="179"/>
      <c r="S110" s="11"/>
      <c r="T110" s="11"/>
      <c r="U110" s="11"/>
    </row>
    <row r="111" spans="1:21" ht="19.5" customHeight="1" x14ac:dyDescent="0.2">
      <c r="A111" s="113"/>
      <c r="B111" s="114"/>
      <c r="C111" s="114"/>
      <c r="D111" s="115"/>
      <c r="E111" s="116"/>
      <c r="F111" s="117"/>
      <c r="G111" s="118"/>
      <c r="H111" s="98">
        <f t="shared" si="4"/>
        <v>0</v>
      </c>
      <c r="I111" s="119"/>
      <c r="J111" s="120"/>
      <c r="M111" s="179"/>
      <c r="N111" s="179"/>
      <c r="O111" s="179"/>
      <c r="P111" s="181"/>
      <c r="Q111" s="181"/>
      <c r="R111" s="179"/>
      <c r="S111" s="11"/>
      <c r="T111" s="11"/>
      <c r="U111" s="11"/>
    </row>
    <row r="112" spans="1:21" ht="19.5" customHeight="1" x14ac:dyDescent="0.2">
      <c r="A112" s="113"/>
      <c r="B112" s="114"/>
      <c r="C112" s="114"/>
      <c r="D112" s="115"/>
      <c r="E112" s="116"/>
      <c r="F112" s="117"/>
      <c r="G112" s="118"/>
      <c r="H112" s="98">
        <f t="shared" si="4"/>
        <v>0</v>
      </c>
      <c r="I112" s="119"/>
      <c r="J112" s="120"/>
      <c r="M112" s="179"/>
      <c r="N112" s="179"/>
      <c r="O112" s="179"/>
      <c r="P112" s="181"/>
      <c r="Q112" s="181"/>
      <c r="R112" s="179"/>
      <c r="S112" s="11"/>
      <c r="T112" s="11"/>
      <c r="U112" s="11"/>
    </row>
    <row r="113" spans="1:24" ht="19.5" customHeight="1" x14ac:dyDescent="0.2">
      <c r="A113" s="113"/>
      <c r="B113" s="114"/>
      <c r="C113" s="114"/>
      <c r="D113" s="115"/>
      <c r="E113" s="116"/>
      <c r="F113" s="117"/>
      <c r="G113" s="118"/>
      <c r="H113" s="98">
        <f t="shared" si="4"/>
        <v>0</v>
      </c>
      <c r="I113" s="119"/>
      <c r="J113" s="120"/>
      <c r="M113" s="179"/>
      <c r="N113" s="179"/>
      <c r="O113" s="179"/>
      <c r="P113" s="181"/>
      <c r="Q113" s="181"/>
      <c r="R113" s="179"/>
      <c r="S113" s="11"/>
      <c r="T113" s="11"/>
      <c r="U113" s="11"/>
    </row>
    <row r="114" spans="1:24" ht="37.5" customHeight="1" x14ac:dyDescent="0.2">
      <c r="A114" s="32"/>
      <c r="B114" s="33"/>
      <c r="C114" s="33"/>
      <c r="D114" s="375" t="s">
        <v>86</v>
      </c>
      <c r="E114" s="376"/>
      <c r="F114" s="376"/>
      <c r="G114" s="377"/>
      <c r="H114" s="45">
        <f>SUM(H102:H113)</f>
        <v>0</v>
      </c>
      <c r="I114" s="62"/>
      <c r="J114" s="63"/>
      <c r="P114" s="182" t="str">
        <f>IF(SUM(P102:P113)=0,"",SUM(P102:P113))</f>
        <v/>
      </c>
      <c r="Q114" s="182" t="str">
        <f>IF(SUM(Q102:Q113)=0,"",SUM(Q102:Q113))</f>
        <v/>
      </c>
      <c r="R114" s="11"/>
      <c r="S114" s="11"/>
      <c r="T114" s="11"/>
      <c r="U114" s="11"/>
    </row>
    <row r="116" spans="1:24" ht="16.5" customHeight="1" x14ac:dyDescent="0.2">
      <c r="A116" s="57" t="s">
        <v>118</v>
      </c>
      <c r="B116" s="58"/>
      <c r="C116" s="58"/>
      <c r="D116" s="58"/>
      <c r="E116" s="58"/>
      <c r="F116" s="58"/>
      <c r="G116" s="58"/>
      <c r="H116" s="58"/>
      <c r="I116" s="58"/>
      <c r="J116" s="58"/>
      <c r="K116" s="58"/>
    </row>
    <row r="117" spans="1:24" x14ac:dyDescent="0.2">
      <c r="A117" s="75" t="s">
        <v>48</v>
      </c>
      <c r="C117" s="75">
        <f>B$3</f>
        <v>0</v>
      </c>
      <c r="D117" s="75" t="str">
        <f>"DDP"&amp;B$6&amp;"_DEPL_"&amp;B97</f>
        <v>DDP0_DEPL_</v>
      </c>
      <c r="E117" s="76"/>
      <c r="F117" s="77">
        <f>MIN(J102:J113)</f>
        <v>0</v>
      </c>
      <c r="G117" s="76">
        <f>MAX(J102:J113)</f>
        <v>0</v>
      </c>
      <c r="H117" s="78" t="s">
        <v>98</v>
      </c>
      <c r="I117" s="78"/>
      <c r="J117" s="79">
        <f>H114</f>
        <v>0</v>
      </c>
      <c r="K117" s="79">
        <v>0</v>
      </c>
      <c r="M117" s="54"/>
      <c r="N117" s="1"/>
      <c r="O117" s="1"/>
      <c r="P117" s="51"/>
      <c r="Q117" s="51"/>
      <c r="R117" s="51"/>
      <c r="S117" s="1"/>
      <c r="T117" s="1"/>
      <c r="U117" s="72"/>
      <c r="V117" s="1"/>
      <c r="W117" s="1"/>
      <c r="X117" s="1"/>
    </row>
    <row r="119" spans="1:24" s="11" customFormat="1" ht="40.5" customHeight="1" x14ac:dyDescent="0.2">
      <c r="A119" s="44" t="s">
        <v>83</v>
      </c>
      <c r="B119" s="353"/>
      <c r="C119" s="354"/>
      <c r="D119" s="355"/>
      <c r="E119" s="359" t="s">
        <v>84</v>
      </c>
      <c r="F119" s="360"/>
      <c r="G119" s="353"/>
      <c r="H119" s="354"/>
      <c r="I119" s="355"/>
      <c r="L119"/>
      <c r="N119" s="19"/>
    </row>
    <row r="120" spans="1:24" s="11" customFormat="1" ht="40.5" customHeight="1" x14ac:dyDescent="0.2">
      <c r="A120" s="44" t="s">
        <v>101</v>
      </c>
      <c r="B120" s="106"/>
      <c r="C120" s="107"/>
      <c r="D120" s="108"/>
      <c r="E120" s="59" t="s">
        <v>85</v>
      </c>
      <c r="F120" s="50" t="s">
        <v>99</v>
      </c>
      <c r="G120" s="109"/>
      <c r="H120" s="60" t="s">
        <v>100</v>
      </c>
      <c r="I120" s="110"/>
      <c r="J120" s="52"/>
      <c r="K120" s="52"/>
      <c r="L120"/>
      <c r="O120" s="19"/>
    </row>
    <row r="121" spans="1:24" s="11" customFormat="1" ht="20.25" customHeight="1" x14ac:dyDescent="0.2">
      <c r="A121" s="26"/>
      <c r="B121" s="26"/>
      <c r="C121" s="26"/>
      <c r="D121" s="27"/>
      <c r="E121" s="19"/>
      <c r="F121" s="19"/>
      <c r="G121" s="19"/>
      <c r="H121" s="19"/>
      <c r="I121" s="19"/>
      <c r="J121" s="19"/>
      <c r="K121" s="19"/>
      <c r="L121"/>
      <c r="M121" s="19"/>
      <c r="N121" s="19"/>
      <c r="O121" s="19"/>
    </row>
    <row r="122" spans="1:24" s="48" customFormat="1" ht="24.75" customHeight="1" x14ac:dyDescent="0.25">
      <c r="A122" s="378" t="s">
        <v>70</v>
      </c>
      <c r="B122" s="378"/>
      <c r="C122" s="378"/>
      <c r="D122" s="361" t="s">
        <v>71</v>
      </c>
      <c r="E122" s="362"/>
      <c r="F122" s="362"/>
      <c r="G122" s="363"/>
      <c r="H122" s="378" t="s">
        <v>72</v>
      </c>
      <c r="I122" s="378"/>
      <c r="J122" s="378"/>
      <c r="K122"/>
      <c r="L122"/>
      <c r="M122" s="374" t="s">
        <v>63</v>
      </c>
      <c r="N122" s="374"/>
      <c r="O122" s="374"/>
      <c r="P122" s="374"/>
      <c r="Q122" s="374"/>
      <c r="R122" s="374"/>
      <c r="S122" s="20"/>
      <c r="T122" s="20"/>
      <c r="U122" s="20"/>
    </row>
    <row r="123" spans="1:24" ht="36" customHeight="1" x14ac:dyDescent="0.2">
      <c r="A123" s="31" t="s">
        <v>68</v>
      </c>
      <c r="B123" s="31" t="s">
        <v>36</v>
      </c>
      <c r="C123" s="31" t="s">
        <v>69</v>
      </c>
      <c r="D123" s="31" t="s">
        <v>135</v>
      </c>
      <c r="E123" s="31" t="s">
        <v>104</v>
      </c>
      <c r="F123" s="31" t="s">
        <v>103</v>
      </c>
      <c r="G123" s="31" t="s">
        <v>134</v>
      </c>
      <c r="H123" s="31" t="s">
        <v>35</v>
      </c>
      <c r="I123" s="31" t="s">
        <v>163</v>
      </c>
      <c r="J123" s="31" t="s">
        <v>34</v>
      </c>
      <c r="M123" s="304" t="s">
        <v>60</v>
      </c>
      <c r="N123" s="304" t="s">
        <v>61</v>
      </c>
      <c r="O123" s="304" t="s">
        <v>62</v>
      </c>
      <c r="P123" s="304" t="s">
        <v>38</v>
      </c>
      <c r="Q123" s="304" t="s">
        <v>57</v>
      </c>
      <c r="R123" s="304" t="s">
        <v>14</v>
      </c>
      <c r="S123" s="11"/>
      <c r="T123" s="11"/>
      <c r="U123" s="11"/>
    </row>
    <row r="124" spans="1:24" ht="19.5" customHeight="1" x14ac:dyDescent="0.2">
      <c r="A124" s="113"/>
      <c r="B124" s="114"/>
      <c r="C124" s="114"/>
      <c r="D124" s="111"/>
      <c r="E124" s="111"/>
      <c r="F124" s="111"/>
      <c r="G124" s="114"/>
      <c r="H124" s="98">
        <f>D124+E124+F124</f>
        <v>0</v>
      </c>
      <c r="I124" s="119"/>
      <c r="J124" s="120"/>
      <c r="M124" s="179"/>
      <c r="N124" s="179"/>
      <c r="O124" s="179"/>
      <c r="P124" s="181"/>
      <c r="Q124" s="181"/>
      <c r="R124" s="179"/>
      <c r="S124" s="11"/>
      <c r="T124" s="11"/>
      <c r="U124" s="11"/>
    </row>
    <row r="125" spans="1:24" ht="19.5" customHeight="1" x14ac:dyDescent="0.2">
      <c r="A125" s="113"/>
      <c r="B125" s="114"/>
      <c r="C125" s="114"/>
      <c r="D125" s="111"/>
      <c r="E125" s="111"/>
      <c r="F125" s="111"/>
      <c r="G125" s="114"/>
      <c r="H125" s="98">
        <f>D125+E125+F125</f>
        <v>0</v>
      </c>
      <c r="I125" s="119"/>
      <c r="J125" s="120"/>
      <c r="M125" s="179"/>
      <c r="N125" s="179"/>
      <c r="O125" s="179"/>
      <c r="P125" s="181"/>
      <c r="Q125" s="181"/>
      <c r="R125" s="179"/>
      <c r="S125" s="11"/>
      <c r="T125" s="11"/>
      <c r="U125" s="11"/>
    </row>
    <row r="126" spans="1:24" ht="19.5" customHeight="1" x14ac:dyDescent="0.2">
      <c r="A126" s="113"/>
      <c r="B126" s="114"/>
      <c r="C126" s="114"/>
      <c r="D126" s="111"/>
      <c r="E126" s="111"/>
      <c r="F126" s="111"/>
      <c r="G126" s="114"/>
      <c r="H126" s="98">
        <f t="shared" ref="H126:H135" si="5">D126+E126+F126</f>
        <v>0</v>
      </c>
      <c r="I126" s="119"/>
      <c r="J126" s="120"/>
      <c r="M126" s="179"/>
      <c r="N126" s="179"/>
      <c r="O126" s="179"/>
      <c r="P126" s="181"/>
      <c r="Q126" s="181"/>
      <c r="R126" s="179"/>
      <c r="S126" s="11"/>
      <c r="T126" s="11"/>
      <c r="U126" s="11"/>
    </row>
    <row r="127" spans="1:24" ht="19.5" customHeight="1" x14ac:dyDescent="0.2">
      <c r="A127" s="113"/>
      <c r="B127" s="114"/>
      <c r="C127" s="114"/>
      <c r="D127" s="111"/>
      <c r="E127" s="111"/>
      <c r="F127" s="111"/>
      <c r="G127" s="114"/>
      <c r="H127" s="98">
        <f t="shared" si="5"/>
        <v>0</v>
      </c>
      <c r="I127" s="119"/>
      <c r="J127" s="120"/>
      <c r="M127" s="179"/>
      <c r="N127" s="179"/>
      <c r="O127" s="179"/>
      <c r="P127" s="181"/>
      <c r="Q127" s="181"/>
      <c r="R127" s="179"/>
      <c r="S127" s="11"/>
      <c r="T127" s="11"/>
      <c r="U127" s="11"/>
    </row>
    <row r="128" spans="1:24" ht="19.5" customHeight="1" x14ac:dyDescent="0.2">
      <c r="A128" s="113"/>
      <c r="B128" s="114"/>
      <c r="C128" s="114"/>
      <c r="D128" s="115"/>
      <c r="E128" s="116"/>
      <c r="F128" s="117"/>
      <c r="G128" s="118"/>
      <c r="H128" s="98">
        <f t="shared" si="5"/>
        <v>0</v>
      </c>
      <c r="I128" s="119"/>
      <c r="J128" s="120"/>
      <c r="M128" s="179"/>
      <c r="N128" s="179"/>
      <c r="O128" s="179"/>
      <c r="P128" s="181"/>
      <c r="Q128" s="181"/>
      <c r="R128" s="179"/>
      <c r="S128" s="11"/>
      <c r="T128" s="11"/>
      <c r="U128" s="11"/>
    </row>
    <row r="129" spans="1:24" ht="19.5" customHeight="1" x14ac:dyDescent="0.2">
      <c r="A129" s="113"/>
      <c r="B129" s="114"/>
      <c r="C129" s="114"/>
      <c r="D129" s="115"/>
      <c r="E129" s="116"/>
      <c r="F129" s="117"/>
      <c r="G129" s="118"/>
      <c r="H129" s="98">
        <f t="shared" si="5"/>
        <v>0</v>
      </c>
      <c r="I129" s="119"/>
      <c r="J129" s="120"/>
      <c r="M129" s="179"/>
      <c r="N129" s="179"/>
      <c r="O129" s="179"/>
      <c r="P129" s="181"/>
      <c r="Q129" s="181"/>
      <c r="R129" s="179"/>
      <c r="S129" s="11"/>
      <c r="T129" s="11"/>
      <c r="U129" s="11"/>
    </row>
    <row r="130" spans="1:24" ht="19.5" customHeight="1" x14ac:dyDescent="0.2">
      <c r="A130" s="113"/>
      <c r="B130" s="114"/>
      <c r="C130" s="114"/>
      <c r="D130" s="115"/>
      <c r="E130" s="116"/>
      <c r="F130" s="117"/>
      <c r="G130" s="118"/>
      <c r="H130" s="98">
        <f t="shared" si="5"/>
        <v>0</v>
      </c>
      <c r="I130" s="119"/>
      <c r="J130" s="120"/>
      <c r="M130" s="179"/>
      <c r="N130" s="179"/>
      <c r="O130" s="179"/>
      <c r="P130" s="181"/>
      <c r="Q130" s="181"/>
      <c r="R130" s="179"/>
      <c r="S130" s="11"/>
      <c r="T130" s="11"/>
      <c r="U130" s="11"/>
    </row>
    <row r="131" spans="1:24" ht="19.5" customHeight="1" x14ac:dyDescent="0.2">
      <c r="A131" s="113"/>
      <c r="B131" s="114"/>
      <c r="C131" s="114"/>
      <c r="D131" s="115"/>
      <c r="E131" s="116"/>
      <c r="F131" s="117"/>
      <c r="G131" s="118"/>
      <c r="H131" s="98">
        <f t="shared" si="5"/>
        <v>0</v>
      </c>
      <c r="I131" s="119"/>
      <c r="J131" s="120"/>
      <c r="M131" s="179"/>
      <c r="N131" s="179"/>
      <c r="O131" s="179"/>
      <c r="P131" s="181"/>
      <c r="Q131" s="181"/>
      <c r="R131" s="179"/>
      <c r="S131" s="11"/>
      <c r="T131" s="11"/>
      <c r="U131" s="11"/>
    </row>
    <row r="132" spans="1:24" ht="19.5" customHeight="1" x14ac:dyDescent="0.2">
      <c r="A132" s="113"/>
      <c r="B132" s="114"/>
      <c r="C132" s="114"/>
      <c r="D132" s="115"/>
      <c r="E132" s="116"/>
      <c r="F132" s="117"/>
      <c r="G132" s="118"/>
      <c r="H132" s="98">
        <f t="shared" si="5"/>
        <v>0</v>
      </c>
      <c r="I132" s="119"/>
      <c r="J132" s="120"/>
      <c r="M132" s="179"/>
      <c r="N132" s="179"/>
      <c r="O132" s="179"/>
      <c r="P132" s="181"/>
      <c r="Q132" s="181"/>
      <c r="R132" s="179"/>
      <c r="S132" s="11"/>
      <c r="T132" s="11"/>
      <c r="U132" s="11"/>
    </row>
    <row r="133" spans="1:24" ht="19.5" customHeight="1" x14ac:dyDescent="0.2">
      <c r="A133" s="113"/>
      <c r="B133" s="114"/>
      <c r="C133" s="114"/>
      <c r="D133" s="115"/>
      <c r="E133" s="116"/>
      <c r="F133" s="117"/>
      <c r="G133" s="118"/>
      <c r="H133" s="98">
        <f t="shared" si="5"/>
        <v>0</v>
      </c>
      <c r="I133" s="119"/>
      <c r="J133" s="120"/>
      <c r="M133" s="179"/>
      <c r="N133" s="179"/>
      <c r="O133" s="179"/>
      <c r="P133" s="181"/>
      <c r="Q133" s="181"/>
      <c r="R133" s="179"/>
      <c r="S133" s="11"/>
      <c r="T133" s="11"/>
      <c r="U133" s="11"/>
    </row>
    <row r="134" spans="1:24" ht="19.5" customHeight="1" x14ac:dyDescent="0.2">
      <c r="A134" s="113"/>
      <c r="B134" s="114"/>
      <c r="C134" s="114"/>
      <c r="D134" s="115"/>
      <c r="E134" s="116"/>
      <c r="F134" s="117"/>
      <c r="G134" s="118"/>
      <c r="H134" s="98">
        <f t="shared" si="5"/>
        <v>0</v>
      </c>
      <c r="I134" s="119"/>
      <c r="J134" s="120"/>
      <c r="M134" s="179"/>
      <c r="N134" s="179"/>
      <c r="O134" s="179"/>
      <c r="P134" s="181"/>
      <c r="Q134" s="181"/>
      <c r="R134" s="179"/>
      <c r="S134" s="11"/>
      <c r="T134" s="11"/>
      <c r="U134" s="11"/>
    </row>
    <row r="135" spans="1:24" ht="19.5" customHeight="1" x14ac:dyDescent="0.2">
      <c r="A135" s="113"/>
      <c r="B135" s="114"/>
      <c r="C135" s="114"/>
      <c r="D135" s="115"/>
      <c r="E135" s="116"/>
      <c r="F135" s="117"/>
      <c r="G135" s="118"/>
      <c r="H135" s="98">
        <f t="shared" si="5"/>
        <v>0</v>
      </c>
      <c r="I135" s="119"/>
      <c r="J135" s="120"/>
      <c r="M135" s="179"/>
      <c r="N135" s="179"/>
      <c r="O135" s="179"/>
      <c r="P135" s="181"/>
      <c r="Q135" s="181"/>
      <c r="R135" s="179"/>
      <c r="S135" s="11"/>
      <c r="T135" s="11"/>
      <c r="U135" s="11"/>
    </row>
    <row r="136" spans="1:24" ht="37.5" customHeight="1" x14ac:dyDescent="0.2">
      <c r="A136" s="32"/>
      <c r="B136" s="33"/>
      <c r="C136" s="33"/>
      <c r="D136" s="375" t="s">
        <v>86</v>
      </c>
      <c r="E136" s="376"/>
      <c r="F136" s="376"/>
      <c r="G136" s="377"/>
      <c r="H136" s="45">
        <f>SUM(H124:H135)</f>
        <v>0</v>
      </c>
      <c r="I136" s="62"/>
      <c r="J136" s="63"/>
      <c r="K136" s="305"/>
      <c r="P136" s="182" t="str">
        <f>IF(SUM(P124:P135)=0,"",SUM(P124:P135))</f>
        <v/>
      </c>
      <c r="Q136" s="182" t="str">
        <f>IF(SUM(Q124:Q135)=0,"",SUM(Q124:Q135))</f>
        <v/>
      </c>
      <c r="R136" s="11"/>
      <c r="S136" s="11"/>
      <c r="T136" s="11"/>
      <c r="U136" s="11"/>
    </row>
    <row r="138" spans="1:24" ht="16.5" customHeight="1" x14ac:dyDescent="0.2">
      <c r="A138" s="57" t="s">
        <v>118</v>
      </c>
      <c r="B138" s="58"/>
      <c r="C138" s="58"/>
      <c r="D138" s="58"/>
      <c r="E138" s="58"/>
      <c r="F138" s="58"/>
      <c r="G138" s="58"/>
      <c r="H138" s="58"/>
      <c r="I138" s="58"/>
      <c r="J138" s="58"/>
      <c r="K138" s="58"/>
    </row>
    <row r="139" spans="1:24" x14ac:dyDescent="0.2">
      <c r="A139" s="75" t="s">
        <v>48</v>
      </c>
      <c r="C139" s="75">
        <f>B$3</f>
        <v>0</v>
      </c>
      <c r="D139" s="75" t="str">
        <f>"DDP"&amp;B$6&amp;"_DEPL_"&amp;B119</f>
        <v>DDP0_DEPL_</v>
      </c>
      <c r="E139" s="76"/>
      <c r="F139" s="77">
        <f>MIN(J124:J135)</f>
        <v>0</v>
      </c>
      <c r="G139" s="76">
        <f>MAX(J124:J135)</f>
        <v>0</v>
      </c>
      <c r="H139" s="78" t="s">
        <v>98</v>
      </c>
      <c r="I139" s="78"/>
      <c r="J139" s="79">
        <f>H136</f>
        <v>0</v>
      </c>
      <c r="K139" s="79">
        <v>0</v>
      </c>
      <c r="M139" s="54"/>
      <c r="N139" s="1"/>
      <c r="O139" s="1"/>
      <c r="P139" s="51"/>
      <c r="Q139" s="51"/>
      <c r="R139" s="51"/>
      <c r="S139" s="1"/>
      <c r="T139" s="1"/>
      <c r="U139" s="72"/>
      <c r="V139" s="1"/>
      <c r="W139" s="1"/>
      <c r="X139" s="1"/>
    </row>
    <row r="140" spans="1:24" s="1" customFormat="1" ht="20.25" customHeight="1" x14ac:dyDescent="0.2">
      <c r="B140" s="302"/>
      <c r="C140" s="302"/>
      <c r="E140" s="17"/>
      <c r="L140"/>
    </row>
  </sheetData>
  <mergeCells count="52">
    <mergeCell ref="D25:G25"/>
    <mergeCell ref="B3:C3"/>
    <mergeCell ref="B4:C4"/>
    <mergeCell ref="B5:C5"/>
    <mergeCell ref="B6:C6"/>
    <mergeCell ref="B8:D8"/>
    <mergeCell ref="E8:F8"/>
    <mergeCell ref="G8:I8"/>
    <mergeCell ref="A11:C11"/>
    <mergeCell ref="D11:G11"/>
    <mergeCell ref="H11:J11"/>
    <mergeCell ref="M11:R11"/>
    <mergeCell ref="A55:C55"/>
    <mergeCell ref="D55:G55"/>
    <mergeCell ref="H55:J55"/>
    <mergeCell ref="M55:R55"/>
    <mergeCell ref="B30:D30"/>
    <mergeCell ref="E30:F30"/>
    <mergeCell ref="G30:I30"/>
    <mergeCell ref="A33:C33"/>
    <mergeCell ref="D33:G33"/>
    <mergeCell ref="H33:J33"/>
    <mergeCell ref="M33:R33"/>
    <mergeCell ref="D47:G47"/>
    <mergeCell ref="B52:D52"/>
    <mergeCell ref="E52:F52"/>
    <mergeCell ref="G52:I52"/>
    <mergeCell ref="A100:C100"/>
    <mergeCell ref="D100:G100"/>
    <mergeCell ref="H100:J100"/>
    <mergeCell ref="M100:R100"/>
    <mergeCell ref="D69:G69"/>
    <mergeCell ref="B75:D75"/>
    <mergeCell ref="E75:F75"/>
    <mergeCell ref="G75:I75"/>
    <mergeCell ref="A78:C78"/>
    <mergeCell ref="D78:G78"/>
    <mergeCell ref="H78:J78"/>
    <mergeCell ref="M78:R78"/>
    <mergeCell ref="D92:G92"/>
    <mergeCell ref="B97:D97"/>
    <mergeCell ref="E97:F97"/>
    <mergeCell ref="G97:I97"/>
    <mergeCell ref="M122:R122"/>
    <mergeCell ref="D136:G136"/>
    <mergeCell ref="D114:G114"/>
    <mergeCell ref="B119:D119"/>
    <mergeCell ref="E119:F119"/>
    <mergeCell ref="G119:I119"/>
    <mergeCell ref="A122:C122"/>
    <mergeCell ref="D122:G122"/>
    <mergeCell ref="H122:J122"/>
  </mergeCells>
  <dataValidations count="1">
    <dataValidation type="list" allowBlank="1" showInputMessage="1" showErrorMessage="1" sqref="M13:O24 M35:O46 M57:O68 M80:O91 M102:O113 M124:O135" xr:uid="{AB9B689E-9CB1-4F01-9F8B-34BE630FE280}">
      <formula1>"conforme,non conforme"</formula1>
    </dataValidation>
  </dataValidations>
  <pageMargins left="0.70866141732283472" right="0.70866141732283472" top="0.39370078740157483" bottom="0.55118110236220474" header="0.31496062992125984" footer="0.31496062992125984"/>
  <pageSetup paperSize="9" scale="57" fitToHeight="0" orientation="landscape" r:id="rId1"/>
  <headerFooter>
    <oddFooter>&amp;Rpage &amp;P</oddFooter>
  </headerFooter>
  <rowBreaks count="5" manualBreakCount="5">
    <brk id="29" max="16383" man="1"/>
    <brk id="51" max="16383" man="1"/>
    <brk id="74" max="16383" man="1"/>
    <brk id="96" max="16383" man="1"/>
    <brk id="118"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86773-949C-46B0-889B-80436C946B01}">
  <sheetPr>
    <tabColor rgb="FFFFC000"/>
    <pageSetUpPr fitToPage="1"/>
  </sheetPr>
  <dimension ref="A1:AK606"/>
  <sheetViews>
    <sheetView zoomScale="80" zoomScaleNormal="80" zoomScaleSheetLayoutView="70" workbookViewId="0">
      <pane ySplit="6" topLeftCell="A7" activePane="bottomLeft" state="frozenSplit"/>
      <selection pane="bottomLeft" activeCell="R589" sqref="R589"/>
    </sheetView>
  </sheetViews>
  <sheetFormatPr baseColWidth="10" defaultColWidth="11" defaultRowHeight="14.25" outlineLevelRow="1" x14ac:dyDescent="0.2"/>
  <cols>
    <col min="1" max="1" width="24.5" customWidth="1"/>
    <col min="2" max="2" width="34.5" customWidth="1"/>
    <col min="3" max="3" width="35.375" customWidth="1"/>
    <col min="4" max="5" width="19.5" customWidth="1"/>
    <col min="6" max="6" width="17.75" customWidth="1"/>
    <col min="7" max="7" width="14.25" customWidth="1"/>
    <col min="8" max="8" width="12.75" customWidth="1"/>
    <col min="9" max="9" width="16" customWidth="1"/>
    <col min="10" max="10" width="15.25" customWidth="1"/>
    <col min="11" max="12" width="29.625" customWidth="1"/>
    <col min="13" max="13" width="12.125" customWidth="1"/>
    <col min="14" max="16" width="15.625" customWidth="1"/>
    <col min="17" max="17" width="26.5" customWidth="1"/>
    <col min="18" max="18" width="15.625" customWidth="1"/>
    <col min="19" max="19" width="30.625" customWidth="1"/>
    <col min="20" max="20" width="16.75" customWidth="1"/>
    <col min="21" max="21" width="14.25" customWidth="1"/>
    <col min="22" max="22" width="15.875" customWidth="1"/>
    <col min="23" max="23" width="12.75" customWidth="1"/>
    <col min="24" max="24" width="28.875" customWidth="1"/>
    <col min="25" max="32" width="13.375" customWidth="1"/>
    <col min="33" max="33" width="19.5" customWidth="1"/>
    <col min="34" max="37" width="11" customWidth="1"/>
  </cols>
  <sheetData>
    <row r="1" spans="1:35" s="7" customFormat="1" ht="51.75" customHeight="1" x14ac:dyDescent="0.2">
      <c r="A1" s="257" t="s">
        <v>143</v>
      </c>
      <c r="B1" s="258"/>
      <c r="C1" s="258"/>
      <c r="D1" s="258"/>
      <c r="E1" s="258"/>
      <c r="F1" s="258"/>
      <c r="G1" s="258"/>
      <c r="H1" s="258"/>
      <c r="I1" s="258"/>
      <c r="J1" s="258"/>
      <c r="K1" s="258"/>
      <c r="L1" s="258"/>
      <c r="M1" s="259"/>
      <c r="N1" s="258"/>
    </row>
    <row r="2" spans="1:35" s="7" customFormat="1" ht="31.5" customHeight="1" x14ac:dyDescent="0.2">
      <c r="A2" s="257"/>
      <c r="B2" s="18"/>
      <c r="C2" s="258"/>
      <c r="D2" s="258"/>
      <c r="E2" s="258"/>
      <c r="F2" s="258"/>
      <c r="G2" s="258"/>
      <c r="H2" s="258"/>
      <c r="I2" s="258"/>
      <c r="J2" s="258"/>
      <c r="K2" s="258"/>
      <c r="L2" s="258"/>
      <c r="M2" s="259"/>
      <c r="N2" s="258"/>
    </row>
    <row r="3" spans="1:35" s="1" customFormat="1" ht="20.25" customHeight="1" x14ac:dyDescent="0.2">
      <c r="A3" s="223" t="s">
        <v>21</v>
      </c>
      <c r="B3" s="393">
        <f>Dépenses!C4</f>
        <v>0</v>
      </c>
      <c r="C3" s="394"/>
      <c r="D3" s="18"/>
      <c r="E3" s="18"/>
      <c r="F3" s="18"/>
      <c r="G3" s="18"/>
      <c r="H3" s="18"/>
      <c r="I3" s="18"/>
      <c r="J3" s="18"/>
      <c r="K3" s="18"/>
      <c r="L3" s="18"/>
      <c r="M3" s="259"/>
      <c r="N3" s="18"/>
    </row>
    <row r="4" spans="1:35" s="1" customFormat="1" ht="20.25" customHeight="1" x14ac:dyDescent="0.2">
      <c r="A4" s="260" t="s">
        <v>120</v>
      </c>
      <c r="B4" s="393">
        <f>Dépenses!C5</f>
        <v>0</v>
      </c>
      <c r="C4" s="394"/>
      <c r="D4" s="18"/>
      <c r="E4" s="18"/>
      <c r="F4" s="18"/>
      <c r="G4" s="17"/>
      <c r="H4" s="18"/>
      <c r="I4" s="18"/>
      <c r="J4" s="18"/>
      <c r="K4" s="18"/>
      <c r="L4" s="18"/>
      <c r="M4" s="259"/>
      <c r="N4" s="18"/>
      <c r="O4" s="18"/>
      <c r="P4" s="18"/>
      <c r="Q4" s="18"/>
      <c r="R4" s="18"/>
    </row>
    <row r="5" spans="1:35" s="1" customFormat="1" ht="20.25" customHeight="1" x14ac:dyDescent="0.2">
      <c r="A5" s="261" t="s">
        <v>20</v>
      </c>
      <c r="B5" s="393">
        <f>Dépenses!C6</f>
        <v>0</v>
      </c>
      <c r="C5" s="394"/>
      <c r="D5" s="18"/>
      <c r="E5" s="18"/>
      <c r="F5" s="18"/>
      <c r="G5" s="17"/>
      <c r="H5" s="18"/>
      <c r="I5" s="18"/>
      <c r="J5" s="18"/>
      <c r="K5" s="18"/>
      <c r="L5" s="18"/>
      <c r="M5" s="259"/>
      <c r="N5" s="18"/>
      <c r="O5" s="18"/>
      <c r="P5" s="18"/>
      <c r="Q5" s="18"/>
      <c r="R5" s="18"/>
    </row>
    <row r="6" spans="1:35" s="1" customFormat="1" ht="20.25" customHeight="1" x14ac:dyDescent="0.2">
      <c r="A6" s="223" t="s">
        <v>122</v>
      </c>
      <c r="B6" s="395">
        <f>Dépenses!C7</f>
        <v>0</v>
      </c>
      <c r="C6" s="396"/>
      <c r="D6" s="18"/>
      <c r="E6" s="18"/>
      <c r="F6" s="18"/>
      <c r="G6" s="18"/>
      <c r="H6" s="18"/>
      <c r="I6" s="18"/>
      <c r="J6" s="18"/>
      <c r="K6" s="18"/>
      <c r="L6" s="18"/>
      <c r="M6" s="259"/>
      <c r="N6" s="18"/>
    </row>
    <row r="7" spans="1:35" s="1" customFormat="1" ht="20.25" customHeight="1" x14ac:dyDescent="0.2">
      <c r="A7" s="18"/>
      <c r="B7" s="262"/>
      <c r="C7" s="262"/>
      <c r="D7" s="18"/>
      <c r="E7" s="18"/>
      <c r="F7" s="18"/>
      <c r="G7" s="17"/>
      <c r="H7" s="18"/>
      <c r="I7" s="18"/>
      <c r="J7" s="18"/>
      <c r="K7" s="18"/>
      <c r="L7" s="18"/>
      <c r="M7" s="259"/>
      <c r="N7" s="18"/>
    </row>
    <row r="8" spans="1:35" s="1" customFormat="1" ht="42" customHeight="1" x14ac:dyDescent="0.2">
      <c r="A8" s="263" t="s">
        <v>85</v>
      </c>
      <c r="B8" s="264" t="s">
        <v>99</v>
      </c>
      <c r="C8" s="121"/>
      <c r="D8" s="264" t="s">
        <v>100</v>
      </c>
      <c r="E8" s="121"/>
      <c r="F8" s="259"/>
      <c r="G8" s="17"/>
      <c r="H8" s="18"/>
      <c r="I8" s="18"/>
      <c r="J8" s="18"/>
      <c r="K8" s="18"/>
      <c r="L8" s="18"/>
      <c r="M8" s="259"/>
      <c r="N8" s="18"/>
    </row>
    <row r="9" spans="1:35" s="11" customFormat="1" ht="20.25" customHeight="1" x14ac:dyDescent="0.2">
      <c r="A9" s="53"/>
      <c r="B9" s="53"/>
      <c r="C9" s="53"/>
      <c r="D9" s="27"/>
      <c r="E9" s="27"/>
      <c r="F9" s="27"/>
      <c r="G9" s="19"/>
      <c r="H9" s="19"/>
      <c r="I9" s="19"/>
      <c r="J9" s="19"/>
      <c r="K9" s="19"/>
      <c r="L9" s="19"/>
      <c r="M9" s="259"/>
      <c r="N9" s="19"/>
      <c r="O9" s="19"/>
      <c r="P9" s="19"/>
      <c r="Q9" s="19"/>
      <c r="R9" s="19"/>
      <c r="S9" s="19"/>
      <c r="T9" s="19"/>
      <c r="U9" s="19"/>
    </row>
    <row r="10" spans="1:35" s="48" customFormat="1" ht="24.75" customHeight="1" x14ac:dyDescent="0.25">
      <c r="A10" s="383" t="s">
        <v>153</v>
      </c>
      <c r="B10" s="383"/>
      <c r="C10" s="383"/>
      <c r="D10" s="259"/>
      <c r="E10" s="259"/>
      <c r="F10" s="259"/>
      <c r="G10" s="259"/>
      <c r="H10" s="259"/>
      <c r="I10" s="259"/>
      <c r="J10" s="259"/>
      <c r="K10" s="259"/>
      <c r="L10" s="259"/>
      <c r="M10" s="259"/>
      <c r="N10" s="259"/>
      <c r="O10"/>
      <c r="P10" s="384" t="s">
        <v>63</v>
      </c>
      <c r="Q10" s="385"/>
      <c r="R10" s="385"/>
      <c r="S10" s="385"/>
      <c r="T10" s="385"/>
      <c r="U10" s="385"/>
      <c r="V10" s="385"/>
      <c r="W10" s="385"/>
      <c r="X10" s="385"/>
      <c r="Y10" s="385"/>
      <c r="Z10" s="386"/>
      <c r="AA10" s="20"/>
      <c r="AB10" s="20"/>
      <c r="AC10" s="20"/>
      <c r="AD10" s="20"/>
      <c r="AE10" s="20"/>
      <c r="AF10" s="20"/>
      <c r="AG10" s="20"/>
      <c r="AH10" s="20"/>
      <c r="AI10" s="20"/>
    </row>
    <row r="11" spans="1:35" s="48" customFormat="1" ht="24.75" customHeight="1" x14ac:dyDescent="0.25">
      <c r="A11" s="265" t="s">
        <v>152</v>
      </c>
      <c r="B11" s="383" t="s">
        <v>154</v>
      </c>
      <c r="C11" s="383"/>
      <c r="D11" s="259"/>
      <c r="E11" s="259"/>
      <c r="F11" s="259"/>
      <c r="G11" s="259"/>
      <c r="H11" s="259"/>
      <c r="I11" s="259"/>
      <c r="J11" s="259"/>
      <c r="K11" s="259"/>
      <c r="L11" s="259"/>
      <c r="M11" s="259"/>
      <c r="N11" s="259"/>
      <c r="O11"/>
      <c r="P11" s="387"/>
      <c r="Q11" s="388"/>
      <c r="R11" s="388"/>
      <c r="S11" s="388"/>
      <c r="T11" s="388"/>
      <c r="U11" s="388"/>
      <c r="V11" s="388"/>
      <c r="W11" s="388"/>
      <c r="X11" s="388"/>
      <c r="Y11" s="388"/>
      <c r="Z11" s="389"/>
      <c r="AA11" s="20"/>
      <c r="AB11" s="20"/>
      <c r="AC11" s="20"/>
      <c r="AD11" s="20"/>
      <c r="AE11" s="20"/>
      <c r="AF11" s="20"/>
      <c r="AG11" s="20"/>
      <c r="AH11" s="20"/>
      <c r="AI11" s="20"/>
    </row>
    <row r="12" spans="1:35" s="48" customFormat="1" ht="46.5" customHeight="1" x14ac:dyDescent="0.25">
      <c r="A12" s="265" t="s">
        <v>197</v>
      </c>
      <c r="B12" s="390" t="s">
        <v>199</v>
      </c>
      <c r="C12" s="391"/>
      <c r="D12" s="266"/>
      <c r="E12" s="266"/>
      <c r="F12" s="266"/>
      <c r="G12" s="266"/>
      <c r="H12" s="266"/>
      <c r="I12" s="266"/>
      <c r="J12" s="266"/>
      <c r="K12" s="266"/>
      <c r="L12" s="267"/>
      <c r="M12" s="19"/>
      <c r="N12" s="19"/>
      <c r="O12"/>
      <c r="P12" s="392" t="s">
        <v>226</v>
      </c>
      <c r="Q12" s="392"/>
      <c r="R12" s="392"/>
      <c r="S12" s="392"/>
      <c r="T12" s="193"/>
      <c r="U12" s="193"/>
      <c r="V12" s="193"/>
      <c r="W12" s="193"/>
      <c r="X12" s="193"/>
      <c r="Y12" s="193"/>
      <c r="Z12" s="192"/>
      <c r="AA12" s="20"/>
      <c r="AB12" s="20"/>
      <c r="AC12" s="20"/>
      <c r="AD12" s="20"/>
      <c r="AE12" s="20"/>
      <c r="AF12" s="20"/>
      <c r="AG12" s="20"/>
      <c r="AH12" s="20"/>
      <c r="AI12" s="20"/>
    </row>
    <row r="13" spans="1:35" ht="140.25" x14ac:dyDescent="0.2">
      <c r="A13" s="268" t="s">
        <v>223</v>
      </c>
      <c r="B13" s="268" t="s">
        <v>224</v>
      </c>
      <c r="C13" s="268" t="s">
        <v>1</v>
      </c>
      <c r="D13" s="268" t="s">
        <v>145</v>
      </c>
      <c r="E13" s="268" t="s">
        <v>144</v>
      </c>
      <c r="F13" s="268" t="s">
        <v>131</v>
      </c>
      <c r="G13" s="268" t="s">
        <v>147</v>
      </c>
      <c r="H13" s="268" t="s">
        <v>198</v>
      </c>
      <c r="I13" s="268" t="s">
        <v>0</v>
      </c>
      <c r="J13" s="268" t="s">
        <v>148</v>
      </c>
      <c r="K13" s="268" t="s">
        <v>205</v>
      </c>
      <c r="L13" s="268" t="s">
        <v>5</v>
      </c>
      <c r="M13" s="268" t="s">
        <v>14</v>
      </c>
      <c r="N13" s="268" t="s">
        <v>146</v>
      </c>
      <c r="O13" s="199"/>
      <c r="P13" s="247" t="s">
        <v>218</v>
      </c>
      <c r="Q13" s="247" t="s">
        <v>219</v>
      </c>
      <c r="R13" s="248" t="s">
        <v>261</v>
      </c>
      <c r="S13" s="249" t="s">
        <v>258</v>
      </c>
      <c r="T13" s="190" t="s">
        <v>60</v>
      </c>
      <c r="U13" s="190" t="s">
        <v>61</v>
      </c>
      <c r="V13" s="191" t="s">
        <v>206</v>
      </c>
      <c r="W13" s="190" t="s">
        <v>62</v>
      </c>
      <c r="X13" s="190" t="s">
        <v>38</v>
      </c>
      <c r="Y13" s="190" t="s">
        <v>57</v>
      </c>
      <c r="Z13" s="190" t="s">
        <v>14</v>
      </c>
      <c r="AA13" s="11"/>
      <c r="AB13" s="11"/>
      <c r="AC13" s="11"/>
      <c r="AD13" s="11"/>
      <c r="AE13" s="11"/>
      <c r="AF13" s="11"/>
      <c r="AG13" s="11"/>
      <c r="AH13" s="11"/>
      <c r="AI13" s="11"/>
    </row>
    <row r="14" spans="1:35" ht="25.9" customHeight="1" x14ac:dyDescent="0.25">
      <c r="A14" s="122"/>
      <c r="B14" s="122"/>
      <c r="C14" s="122"/>
      <c r="D14" s="123"/>
      <c r="E14" s="121"/>
      <c r="F14" s="121"/>
      <c r="G14" s="123"/>
      <c r="H14" s="121"/>
      <c r="I14" s="123"/>
      <c r="J14" s="111"/>
      <c r="K14" s="298"/>
      <c r="L14" s="111"/>
      <c r="M14" s="123"/>
      <c r="N14" s="99">
        <f t="shared" ref="N14:N25" si="0">J14-L14</f>
        <v>0</v>
      </c>
      <c r="O14" s="200"/>
      <c r="P14" s="250" t="str">
        <f t="shared" ref="P14:P25" si="1">IF(COUNTIF(A:F,A14)&gt;=25,"OUI","NON")</f>
        <v>OUI</v>
      </c>
      <c r="Q14" s="250">
        <f ca="1">IF(P14="oui",RAND(),"&lt;25 lignes donc pas d'échantillonnage")</f>
        <v>0.52393070799645258</v>
      </c>
      <c r="R14" s="251"/>
      <c r="S14" s="296" t="e">
        <f t="shared" ref="S14:S25" si="2">IF(P14="oui",IF(SUMIFS(N:N,A:A,A14,R:R,"&lt;="&amp;R14)/SUMIF(A:A,A14,N:N)&lt;0.8,"hors Echantillon","Echantillon à Contrôler"), "Contrôle en exhaustif")</f>
        <v>#DIV/0!</v>
      </c>
      <c r="T14" s="179"/>
      <c r="U14" s="179"/>
      <c r="V14" s="188"/>
      <c r="W14" s="179"/>
      <c r="X14" s="181"/>
      <c r="Y14" s="181"/>
      <c r="Z14" s="179"/>
      <c r="AA14" s="11"/>
      <c r="AB14" s="11"/>
      <c r="AC14" s="11"/>
      <c r="AD14" s="11"/>
      <c r="AE14" s="11"/>
      <c r="AF14" s="11"/>
      <c r="AG14" s="11"/>
      <c r="AH14" s="11"/>
      <c r="AI14" s="11"/>
    </row>
    <row r="15" spans="1:35" ht="15" x14ac:dyDescent="0.25">
      <c r="A15" s="122"/>
      <c r="B15" s="122"/>
      <c r="C15" s="122"/>
      <c r="D15" s="123"/>
      <c r="E15" s="121"/>
      <c r="F15" s="121"/>
      <c r="G15" s="123"/>
      <c r="H15" s="121"/>
      <c r="I15" s="123"/>
      <c r="J15" s="111"/>
      <c r="K15" s="298"/>
      <c r="L15" s="111"/>
      <c r="M15" s="123"/>
      <c r="N15" s="99">
        <f t="shared" si="0"/>
        <v>0</v>
      </c>
      <c r="O15" s="200"/>
      <c r="P15" s="250" t="str">
        <f t="shared" si="1"/>
        <v>OUI</v>
      </c>
      <c r="Q15" s="250">
        <f t="shared" ref="Q15:Q25" ca="1" si="3">IF(P15="oui",RAND(),"&lt;25 lignes donc pas d'échantillonnage")</f>
        <v>0.68621287872119863</v>
      </c>
      <c r="R15" s="251"/>
      <c r="S15" s="296" t="e">
        <f t="shared" si="2"/>
        <v>#DIV/0!</v>
      </c>
      <c r="T15" s="179"/>
      <c r="U15" s="179"/>
      <c r="V15" s="188"/>
      <c r="W15" s="179"/>
      <c r="X15" s="181"/>
      <c r="Y15" s="181"/>
      <c r="Z15" s="179"/>
      <c r="AA15" s="11"/>
      <c r="AB15" s="11"/>
      <c r="AC15" s="11"/>
      <c r="AD15" s="11"/>
      <c r="AE15" s="11"/>
      <c r="AF15" s="11"/>
      <c r="AG15" s="11"/>
      <c r="AH15" s="11"/>
      <c r="AI15" s="11"/>
    </row>
    <row r="16" spans="1:35" ht="15" x14ac:dyDescent="0.25">
      <c r="A16" s="122"/>
      <c r="B16" s="122"/>
      <c r="C16" s="122"/>
      <c r="D16" s="123"/>
      <c r="E16" s="121"/>
      <c r="F16" s="121"/>
      <c r="G16" s="123"/>
      <c r="H16" s="121"/>
      <c r="I16" s="123"/>
      <c r="J16" s="111"/>
      <c r="K16" s="298"/>
      <c r="L16" s="111"/>
      <c r="M16" s="123"/>
      <c r="N16" s="99">
        <f t="shared" si="0"/>
        <v>0</v>
      </c>
      <c r="O16" s="200"/>
      <c r="P16" s="250" t="str">
        <f t="shared" si="1"/>
        <v>OUI</v>
      </c>
      <c r="Q16" s="250">
        <f t="shared" ca="1" si="3"/>
        <v>0.53542381490813851</v>
      </c>
      <c r="R16" s="251"/>
      <c r="S16" s="296" t="e">
        <f t="shared" si="2"/>
        <v>#DIV/0!</v>
      </c>
      <c r="T16" s="179"/>
      <c r="U16" s="179"/>
      <c r="V16" s="188"/>
      <c r="W16" s="179"/>
      <c r="X16" s="181"/>
      <c r="Y16" s="181"/>
      <c r="Z16" s="179"/>
      <c r="AA16" s="11"/>
      <c r="AB16" s="11"/>
      <c r="AC16" s="11"/>
      <c r="AD16" s="11"/>
      <c r="AE16" s="11"/>
      <c r="AF16" s="11"/>
      <c r="AG16" s="11"/>
      <c r="AH16" s="11"/>
      <c r="AI16" s="11"/>
    </row>
    <row r="17" spans="1:37" ht="15" x14ac:dyDescent="0.25">
      <c r="A17" s="122"/>
      <c r="B17" s="122"/>
      <c r="C17" s="122"/>
      <c r="D17" s="123"/>
      <c r="E17" s="121"/>
      <c r="F17" s="121"/>
      <c r="G17" s="123"/>
      <c r="H17" s="121"/>
      <c r="I17" s="123"/>
      <c r="J17" s="111"/>
      <c r="K17" s="298"/>
      <c r="L17" s="111"/>
      <c r="M17" s="123"/>
      <c r="N17" s="99">
        <f t="shared" si="0"/>
        <v>0</v>
      </c>
      <c r="O17" s="200"/>
      <c r="P17" s="250" t="str">
        <f t="shared" si="1"/>
        <v>OUI</v>
      </c>
      <c r="Q17" s="250">
        <f t="shared" ca="1" si="3"/>
        <v>0.41071877509792531</v>
      </c>
      <c r="R17" s="251"/>
      <c r="S17" s="296" t="e">
        <f t="shared" si="2"/>
        <v>#DIV/0!</v>
      </c>
      <c r="T17" s="179"/>
      <c r="U17" s="179"/>
      <c r="V17" s="188"/>
      <c r="W17" s="179"/>
      <c r="X17" s="181"/>
      <c r="Y17" s="181"/>
      <c r="Z17" s="179"/>
      <c r="AA17" s="11"/>
      <c r="AB17" s="11"/>
      <c r="AC17" s="11"/>
      <c r="AD17" s="11"/>
      <c r="AE17" s="11"/>
      <c r="AF17" s="11"/>
      <c r="AG17" s="11"/>
      <c r="AH17" s="11"/>
      <c r="AI17" s="11"/>
    </row>
    <row r="18" spans="1:37" ht="15" x14ac:dyDescent="0.25">
      <c r="A18" s="122"/>
      <c r="B18" s="122"/>
      <c r="C18" s="122"/>
      <c r="D18" s="123"/>
      <c r="E18" s="121"/>
      <c r="F18" s="255"/>
      <c r="G18" s="122"/>
      <c r="H18" s="121"/>
      <c r="I18" s="124"/>
      <c r="J18" s="117"/>
      <c r="K18" s="298"/>
      <c r="L18" s="118"/>
      <c r="M18" s="125"/>
      <c r="N18" s="99">
        <f t="shared" si="0"/>
        <v>0</v>
      </c>
      <c r="O18" s="200"/>
      <c r="P18" s="250" t="str">
        <f t="shared" si="1"/>
        <v>OUI</v>
      </c>
      <c r="Q18" s="250">
        <f t="shared" ca="1" si="3"/>
        <v>0.66967594917905393</v>
      </c>
      <c r="R18" s="251"/>
      <c r="S18" s="296" t="e">
        <f t="shared" si="2"/>
        <v>#DIV/0!</v>
      </c>
      <c r="T18" s="179"/>
      <c r="U18" s="179"/>
      <c r="V18" s="188"/>
      <c r="W18" s="179"/>
      <c r="X18" s="181"/>
      <c r="Y18" s="181"/>
      <c r="Z18" s="179"/>
      <c r="AA18" s="11"/>
      <c r="AB18" s="11"/>
      <c r="AC18" s="11"/>
      <c r="AD18" s="11"/>
      <c r="AE18" s="11"/>
      <c r="AF18" s="11"/>
      <c r="AG18" s="11"/>
      <c r="AH18" s="11"/>
      <c r="AI18" s="11"/>
    </row>
    <row r="19" spans="1:37" ht="15" x14ac:dyDescent="0.25">
      <c r="A19" s="122"/>
      <c r="B19" s="122"/>
      <c r="C19" s="122"/>
      <c r="D19" s="123"/>
      <c r="E19" s="121"/>
      <c r="F19" s="113"/>
      <c r="G19" s="122"/>
      <c r="H19" s="121"/>
      <c r="I19" s="124"/>
      <c r="J19" s="117"/>
      <c r="K19" s="298"/>
      <c r="L19" s="118"/>
      <c r="M19" s="125"/>
      <c r="N19" s="99">
        <f t="shared" si="0"/>
        <v>0</v>
      </c>
      <c r="O19" s="200"/>
      <c r="P19" s="250" t="str">
        <f t="shared" si="1"/>
        <v>OUI</v>
      </c>
      <c r="Q19" s="250">
        <f t="shared" ca="1" si="3"/>
        <v>0.76302834781123452</v>
      </c>
      <c r="R19" s="251"/>
      <c r="S19" s="296" t="e">
        <f t="shared" si="2"/>
        <v>#DIV/0!</v>
      </c>
      <c r="T19" s="179"/>
      <c r="U19" s="179"/>
      <c r="V19" s="188"/>
      <c r="W19" s="179"/>
      <c r="X19" s="181"/>
      <c r="Y19" s="181"/>
      <c r="Z19" s="179"/>
      <c r="AA19" s="11"/>
      <c r="AB19" s="11"/>
      <c r="AC19" s="11"/>
      <c r="AD19" s="11"/>
      <c r="AE19" s="11"/>
      <c r="AF19" s="11"/>
      <c r="AG19" s="11"/>
      <c r="AH19" s="11"/>
      <c r="AI19" s="11"/>
    </row>
    <row r="20" spans="1:37" ht="15" x14ac:dyDescent="0.25">
      <c r="A20" s="122"/>
      <c r="B20" s="122"/>
      <c r="C20" s="122"/>
      <c r="D20" s="123"/>
      <c r="E20" s="121"/>
      <c r="F20" s="113"/>
      <c r="G20" s="122"/>
      <c r="H20" s="121"/>
      <c r="I20" s="124"/>
      <c r="J20" s="117"/>
      <c r="K20" s="298"/>
      <c r="L20" s="118"/>
      <c r="M20" s="125"/>
      <c r="N20" s="99">
        <f t="shared" si="0"/>
        <v>0</v>
      </c>
      <c r="O20" s="200"/>
      <c r="P20" s="250" t="str">
        <f t="shared" si="1"/>
        <v>OUI</v>
      </c>
      <c r="Q20" s="250">
        <f t="shared" ca="1" si="3"/>
        <v>0.15035567197481914</v>
      </c>
      <c r="R20" s="251"/>
      <c r="S20" s="296" t="e">
        <f t="shared" si="2"/>
        <v>#DIV/0!</v>
      </c>
      <c r="T20" s="179"/>
      <c r="U20" s="179"/>
      <c r="V20" s="188"/>
      <c r="W20" s="179"/>
      <c r="X20" s="181"/>
      <c r="Y20" s="181"/>
      <c r="Z20" s="179"/>
      <c r="AA20" s="11"/>
      <c r="AB20" s="11"/>
      <c r="AC20" s="11"/>
      <c r="AD20" s="11"/>
      <c r="AE20" s="11"/>
      <c r="AF20" s="11"/>
      <c r="AG20" s="11"/>
      <c r="AH20" s="11"/>
      <c r="AI20" s="11"/>
    </row>
    <row r="21" spans="1:37" ht="15" x14ac:dyDescent="0.25">
      <c r="A21" s="122"/>
      <c r="B21" s="122"/>
      <c r="C21" s="122"/>
      <c r="D21" s="123"/>
      <c r="E21" s="121"/>
      <c r="F21" s="113"/>
      <c r="G21" s="122"/>
      <c r="H21" s="121"/>
      <c r="I21" s="124"/>
      <c r="J21" s="117"/>
      <c r="K21" s="298"/>
      <c r="L21" s="118"/>
      <c r="M21" s="125"/>
      <c r="N21" s="99">
        <f t="shared" si="0"/>
        <v>0</v>
      </c>
      <c r="O21" s="200"/>
      <c r="P21" s="250" t="str">
        <f t="shared" si="1"/>
        <v>OUI</v>
      </c>
      <c r="Q21" s="250">
        <f t="shared" ca="1" si="3"/>
        <v>0.44310349954434847</v>
      </c>
      <c r="R21" s="252"/>
      <c r="S21" s="296" t="e">
        <f t="shared" si="2"/>
        <v>#DIV/0!</v>
      </c>
      <c r="T21" s="179"/>
      <c r="U21" s="179"/>
      <c r="V21" s="188"/>
      <c r="W21" s="179"/>
      <c r="X21" s="181"/>
      <c r="Y21" s="181"/>
      <c r="Z21" s="179"/>
      <c r="AA21" s="11"/>
      <c r="AB21" s="11"/>
      <c r="AC21" s="11"/>
      <c r="AD21" s="11"/>
      <c r="AE21" s="11"/>
      <c r="AF21" s="11"/>
      <c r="AG21" s="11"/>
      <c r="AH21" s="11"/>
      <c r="AI21" s="11"/>
    </row>
    <row r="22" spans="1:37" ht="15" x14ac:dyDescent="0.25">
      <c r="A22" s="122"/>
      <c r="B22" s="122"/>
      <c r="C22" s="122"/>
      <c r="D22" s="123"/>
      <c r="E22" s="121"/>
      <c r="F22" s="113"/>
      <c r="G22" s="122"/>
      <c r="H22" s="121"/>
      <c r="I22" s="124"/>
      <c r="J22" s="117"/>
      <c r="K22" s="298"/>
      <c r="L22" s="118"/>
      <c r="M22" s="125"/>
      <c r="N22" s="99">
        <f t="shared" si="0"/>
        <v>0</v>
      </c>
      <c r="O22" s="200"/>
      <c r="P22" s="250" t="str">
        <f t="shared" si="1"/>
        <v>OUI</v>
      </c>
      <c r="Q22" s="250">
        <f t="shared" ca="1" si="3"/>
        <v>0.48948480912778847</v>
      </c>
      <c r="R22" s="252"/>
      <c r="S22" s="296" t="e">
        <f t="shared" si="2"/>
        <v>#DIV/0!</v>
      </c>
      <c r="T22" s="179"/>
      <c r="U22" s="179"/>
      <c r="V22" s="188"/>
      <c r="W22" s="179"/>
      <c r="X22" s="181"/>
      <c r="Y22" s="181"/>
      <c r="Z22" s="179"/>
      <c r="AA22" s="11"/>
      <c r="AB22" s="11"/>
      <c r="AC22" s="11"/>
      <c r="AD22" s="11"/>
      <c r="AE22" s="11"/>
      <c r="AF22" s="11"/>
      <c r="AG22" s="11"/>
      <c r="AH22" s="11"/>
      <c r="AI22" s="11"/>
    </row>
    <row r="23" spans="1:37" ht="15" x14ac:dyDescent="0.25">
      <c r="A23" s="122"/>
      <c r="B23" s="122"/>
      <c r="C23" s="122"/>
      <c r="D23" s="123"/>
      <c r="E23" s="121"/>
      <c r="F23" s="113"/>
      <c r="G23" s="122"/>
      <c r="H23" s="121"/>
      <c r="I23" s="124"/>
      <c r="J23" s="117"/>
      <c r="K23" s="298"/>
      <c r="L23" s="118"/>
      <c r="M23" s="125"/>
      <c r="N23" s="99">
        <f t="shared" si="0"/>
        <v>0</v>
      </c>
      <c r="O23" s="200"/>
      <c r="P23" s="250" t="str">
        <f t="shared" si="1"/>
        <v>OUI</v>
      </c>
      <c r="Q23" s="250">
        <f t="shared" ca="1" si="3"/>
        <v>0.10213636484108446</v>
      </c>
      <c r="R23" s="252"/>
      <c r="S23" s="296" t="e">
        <f t="shared" si="2"/>
        <v>#DIV/0!</v>
      </c>
      <c r="T23" s="179"/>
      <c r="U23" s="179"/>
      <c r="V23" s="188"/>
      <c r="W23" s="179"/>
      <c r="X23" s="181"/>
      <c r="Y23" s="181"/>
      <c r="Z23" s="179"/>
      <c r="AA23" s="11"/>
      <c r="AB23" s="11"/>
      <c r="AC23" s="11"/>
      <c r="AD23" s="11"/>
      <c r="AE23" s="11"/>
      <c r="AF23" s="11"/>
      <c r="AG23" s="11"/>
      <c r="AH23" s="11"/>
      <c r="AI23" s="11"/>
    </row>
    <row r="24" spans="1:37" ht="15" x14ac:dyDescent="0.25">
      <c r="A24" s="122"/>
      <c r="B24" s="122"/>
      <c r="C24" s="122"/>
      <c r="D24" s="123"/>
      <c r="E24" s="121"/>
      <c r="F24" s="113"/>
      <c r="G24" s="122"/>
      <c r="H24" s="121"/>
      <c r="I24" s="124"/>
      <c r="J24" s="117"/>
      <c r="K24" s="298"/>
      <c r="L24" s="118"/>
      <c r="M24" s="125"/>
      <c r="N24" s="99">
        <f t="shared" si="0"/>
        <v>0</v>
      </c>
      <c r="O24" s="200"/>
      <c r="P24" s="250" t="str">
        <f t="shared" si="1"/>
        <v>OUI</v>
      </c>
      <c r="Q24" s="250">
        <f t="shared" ca="1" si="3"/>
        <v>0.30182328822245907</v>
      </c>
      <c r="R24" s="252"/>
      <c r="S24" s="296" t="e">
        <f t="shared" si="2"/>
        <v>#DIV/0!</v>
      </c>
      <c r="T24" s="179"/>
      <c r="U24" s="179"/>
      <c r="V24" s="188"/>
      <c r="W24" s="179"/>
      <c r="X24" s="181"/>
      <c r="Y24" s="181"/>
      <c r="Z24" s="179"/>
      <c r="AA24" s="11"/>
      <c r="AB24" s="11"/>
      <c r="AC24" s="11"/>
      <c r="AD24" s="11"/>
      <c r="AE24" s="11"/>
      <c r="AF24" s="11"/>
      <c r="AG24" s="11"/>
      <c r="AH24" s="11"/>
      <c r="AI24" s="11"/>
    </row>
    <row r="25" spans="1:37" ht="15" x14ac:dyDescent="0.25">
      <c r="A25" s="122"/>
      <c r="B25" s="122"/>
      <c r="C25" s="122"/>
      <c r="D25" s="123"/>
      <c r="E25" s="121"/>
      <c r="F25" s="113"/>
      <c r="G25" s="122"/>
      <c r="H25" s="121"/>
      <c r="I25" s="124"/>
      <c r="J25" s="117"/>
      <c r="K25" s="298"/>
      <c r="L25" s="118"/>
      <c r="M25" s="125"/>
      <c r="N25" s="99">
        <f t="shared" si="0"/>
        <v>0</v>
      </c>
      <c r="O25" s="200"/>
      <c r="P25" s="250" t="str">
        <f t="shared" si="1"/>
        <v>OUI</v>
      </c>
      <c r="Q25" s="251">
        <f t="shared" ca="1" si="3"/>
        <v>0.9993302928134028</v>
      </c>
      <c r="R25" s="252"/>
      <c r="S25" s="296" t="e">
        <f t="shared" si="2"/>
        <v>#DIV/0!</v>
      </c>
      <c r="T25" s="179"/>
      <c r="U25" s="179"/>
      <c r="V25" s="188"/>
      <c r="W25" s="179"/>
      <c r="X25" s="181"/>
      <c r="Y25" s="181"/>
      <c r="Z25" s="179"/>
      <c r="AA25" s="11"/>
      <c r="AB25" s="11"/>
      <c r="AC25" s="11"/>
      <c r="AD25" s="11"/>
      <c r="AE25" s="11"/>
      <c r="AF25" s="11"/>
      <c r="AG25" s="11"/>
      <c r="AH25" s="11"/>
      <c r="AI25" s="11"/>
    </row>
    <row r="26" spans="1:37" ht="37.5" customHeight="1" x14ac:dyDescent="0.2">
      <c r="A26" s="269"/>
      <c r="B26" s="270"/>
      <c r="C26" s="270"/>
      <c r="D26" s="270"/>
      <c r="E26" s="270"/>
      <c r="F26" s="270"/>
      <c r="G26" s="270"/>
      <c r="H26" s="270"/>
      <c r="I26" s="270"/>
      <c r="J26" s="271">
        <f>SUM(J14:J25)</f>
        <v>0</v>
      </c>
      <c r="K26" s="271"/>
      <c r="L26" s="271">
        <f>SUM(L14:L25)</f>
        <v>0</v>
      </c>
      <c r="M26" s="272"/>
      <c r="N26" s="271">
        <f>SUM(N14:N25)</f>
        <v>0</v>
      </c>
      <c r="O26" s="259"/>
      <c r="P26" s="259"/>
      <c r="X26" s="182" t="str">
        <f>IF(SUM(X14:X25)=0,"",SUM(X14:X25))</f>
        <v/>
      </c>
      <c r="Y26" s="182" t="str">
        <f>IF(SUM(Y14:Y25)=0,"",SUM(Y14:Y25))</f>
        <v/>
      </c>
      <c r="Z26" s="11"/>
      <c r="AA26" s="11"/>
      <c r="AB26" s="11"/>
      <c r="AC26" s="11"/>
      <c r="AD26" s="11"/>
      <c r="AE26" s="11"/>
      <c r="AF26" s="11"/>
      <c r="AG26" s="11"/>
      <c r="AH26" s="11"/>
      <c r="AI26" s="11"/>
    </row>
    <row r="27" spans="1:37" x14ac:dyDescent="0.2">
      <c r="A27" s="259"/>
      <c r="B27" s="259"/>
      <c r="C27" s="259"/>
      <c r="D27" s="259"/>
      <c r="E27" s="259"/>
      <c r="F27" s="259"/>
      <c r="G27" s="259"/>
      <c r="H27" s="259"/>
      <c r="I27" s="259"/>
      <c r="J27" s="259"/>
      <c r="K27" s="259"/>
      <c r="L27" s="259"/>
      <c r="M27" s="259"/>
      <c r="N27" s="259"/>
    </row>
    <row r="28" spans="1:37" ht="16.5" customHeight="1" x14ac:dyDescent="0.2">
      <c r="A28" s="273" t="s">
        <v>254</v>
      </c>
      <c r="B28" s="274"/>
      <c r="C28" s="274"/>
      <c r="D28" s="274"/>
      <c r="E28" s="274"/>
      <c r="F28" s="274"/>
      <c r="G28" s="274"/>
      <c r="H28" s="274"/>
      <c r="I28" s="274"/>
      <c r="J28" s="274"/>
      <c r="K28" s="274"/>
      <c r="L28" s="274"/>
      <c r="M28" s="259"/>
      <c r="N28" s="259"/>
    </row>
    <row r="29" spans="1:37" x14ac:dyDescent="0.2">
      <c r="A29" s="295">
        <f>A14</f>
        <v>0</v>
      </c>
      <c r="B29" s="275" t="str">
        <f>A10</f>
        <v>Lot n°1 - Intitulé à renseigner</v>
      </c>
      <c r="C29" s="275" t="str">
        <f>B11</f>
        <v>Raison sociale de l'attributaire à renseigner</v>
      </c>
      <c r="D29" s="314" t="s">
        <v>260</v>
      </c>
      <c r="E29" s="315" t="s">
        <v>260</v>
      </c>
      <c r="F29" s="276">
        <f>MIN($F14:$F25)</f>
        <v>0</v>
      </c>
      <c r="G29" s="276">
        <f>MAX(F14:F25,H14:H25)</f>
        <v>0</v>
      </c>
      <c r="H29" s="277" t="s">
        <v>98</v>
      </c>
      <c r="I29" s="316" t="s">
        <v>260</v>
      </c>
      <c r="J29" s="278">
        <f>J26</f>
        <v>0</v>
      </c>
      <c r="K29" s="278">
        <f>L26</f>
        <v>0</v>
      </c>
      <c r="L29" s="259"/>
      <c r="M29" s="259"/>
      <c r="N29" s="259"/>
      <c r="O29" s="279"/>
      <c r="P29" s="54"/>
      <c r="Q29" s="54"/>
      <c r="R29" s="54"/>
      <c r="S29" s="54"/>
      <c r="T29" s="1"/>
      <c r="U29" s="1"/>
      <c r="V29" s="1"/>
      <c r="W29" s="51"/>
      <c r="X29" s="51"/>
      <c r="Y29" s="51"/>
      <c r="AH29" s="189">
        <f>N26</f>
        <v>0</v>
      </c>
      <c r="AI29" s="1"/>
      <c r="AJ29" s="1"/>
      <c r="AK29" s="1"/>
    </row>
    <row r="30" spans="1:37" x14ac:dyDescent="0.2">
      <c r="A30" s="259"/>
      <c r="B30" s="259"/>
      <c r="C30" s="259"/>
      <c r="D30" s="259"/>
      <c r="E30" s="259"/>
      <c r="F30" s="259"/>
      <c r="G30" s="259"/>
      <c r="H30" s="259"/>
      <c r="I30" s="259"/>
      <c r="J30" s="259"/>
      <c r="K30" s="259"/>
      <c r="L30" s="259"/>
      <c r="M30" s="259"/>
      <c r="N30" s="259"/>
    </row>
    <row r="31" spans="1:37" s="1" customFormat="1" ht="42" customHeight="1" x14ac:dyDescent="0.2">
      <c r="A31" s="263" t="s">
        <v>85</v>
      </c>
      <c r="B31" s="264" t="s">
        <v>99</v>
      </c>
      <c r="C31" s="121" t="str">
        <f>IF(C8="","",C8)</f>
        <v/>
      </c>
      <c r="D31" s="264" t="s">
        <v>100</v>
      </c>
      <c r="E31" s="121" t="str">
        <f>IF(E8="","",E8)</f>
        <v/>
      </c>
      <c r="F31" s="259"/>
      <c r="G31" s="17"/>
      <c r="H31" s="18"/>
      <c r="I31" s="18"/>
      <c r="J31" s="18"/>
      <c r="K31" s="18"/>
      <c r="L31" s="18"/>
      <c r="M31" s="259"/>
      <c r="N31" s="18"/>
    </row>
    <row r="32" spans="1:37" s="11" customFormat="1" ht="20.25" customHeight="1" x14ac:dyDescent="0.2">
      <c r="A32" s="53"/>
      <c r="B32" s="53"/>
      <c r="C32" s="53"/>
      <c r="D32" s="27"/>
      <c r="E32" s="27"/>
      <c r="F32" s="27"/>
      <c r="G32" s="19"/>
      <c r="H32" s="19"/>
      <c r="I32" s="19"/>
      <c r="J32" s="19"/>
      <c r="K32" s="19"/>
      <c r="L32" s="19"/>
      <c r="M32" s="259"/>
      <c r="N32" s="19"/>
      <c r="O32" s="19"/>
      <c r="P32" s="19"/>
      <c r="Q32" s="19"/>
      <c r="R32" s="19"/>
      <c r="S32" s="19"/>
      <c r="T32" s="19"/>
      <c r="U32" s="19"/>
    </row>
    <row r="33" spans="1:35" s="48" customFormat="1" ht="24.75" customHeight="1" x14ac:dyDescent="0.25">
      <c r="A33" s="383" t="s">
        <v>200</v>
      </c>
      <c r="B33" s="383"/>
      <c r="C33" s="383"/>
      <c r="D33" s="259"/>
      <c r="E33" s="259"/>
      <c r="F33" s="259"/>
      <c r="G33" s="259"/>
      <c r="H33" s="259"/>
      <c r="I33" s="259"/>
      <c r="J33" s="259"/>
      <c r="K33" s="259"/>
      <c r="L33" s="259"/>
      <c r="M33" s="259"/>
      <c r="N33" s="259"/>
      <c r="O33"/>
      <c r="P33" s="384" t="s">
        <v>63</v>
      </c>
      <c r="Q33" s="385"/>
      <c r="R33" s="385"/>
      <c r="S33" s="385"/>
      <c r="T33" s="385"/>
      <c r="U33" s="385"/>
      <c r="V33" s="385"/>
      <c r="W33" s="385"/>
      <c r="X33" s="385"/>
      <c r="Y33" s="385"/>
      <c r="Z33" s="386"/>
      <c r="AA33" s="20"/>
      <c r="AB33" s="20"/>
      <c r="AC33" s="20"/>
      <c r="AD33" s="20"/>
      <c r="AE33" s="20"/>
      <c r="AF33" s="20"/>
      <c r="AG33" s="20"/>
      <c r="AH33" s="20"/>
      <c r="AI33" s="20"/>
    </row>
    <row r="34" spans="1:35" s="48" customFormat="1" ht="24.75" customHeight="1" x14ac:dyDescent="0.25">
      <c r="A34" s="265" t="s">
        <v>152</v>
      </c>
      <c r="B34" s="383" t="s">
        <v>154</v>
      </c>
      <c r="C34" s="383"/>
      <c r="D34" s="259"/>
      <c r="E34" s="259"/>
      <c r="F34" s="259"/>
      <c r="G34" s="259"/>
      <c r="H34" s="259"/>
      <c r="I34" s="259"/>
      <c r="J34" s="259"/>
      <c r="K34" s="259"/>
      <c r="L34" s="259"/>
      <c r="M34" s="259"/>
      <c r="N34" s="259"/>
      <c r="O34"/>
      <c r="P34" s="387"/>
      <c r="Q34" s="388"/>
      <c r="R34" s="388"/>
      <c r="S34" s="388"/>
      <c r="T34" s="388"/>
      <c r="U34" s="388"/>
      <c r="V34" s="388"/>
      <c r="W34" s="388"/>
      <c r="X34" s="388"/>
      <c r="Y34" s="388"/>
      <c r="Z34" s="389"/>
      <c r="AA34" s="20"/>
      <c r="AB34" s="20"/>
      <c r="AC34" s="20"/>
      <c r="AD34" s="20"/>
      <c r="AE34" s="20"/>
      <c r="AF34" s="20"/>
      <c r="AG34" s="20"/>
      <c r="AH34" s="20"/>
      <c r="AI34" s="20"/>
    </row>
    <row r="35" spans="1:35" s="48" customFormat="1" ht="53.25" customHeight="1" x14ac:dyDescent="0.25">
      <c r="A35" s="265" t="s">
        <v>197</v>
      </c>
      <c r="B35" s="390" t="s">
        <v>199</v>
      </c>
      <c r="C35" s="391"/>
      <c r="D35" s="266"/>
      <c r="E35" s="266"/>
      <c r="F35" s="266"/>
      <c r="G35" s="266"/>
      <c r="H35" s="266"/>
      <c r="I35" s="266"/>
      <c r="J35" s="266"/>
      <c r="K35" s="266"/>
      <c r="L35" s="267"/>
      <c r="M35" s="19"/>
      <c r="N35" s="19"/>
      <c r="O35"/>
      <c r="P35" s="392" t="s">
        <v>226</v>
      </c>
      <c r="Q35" s="392"/>
      <c r="R35" s="392"/>
      <c r="S35" s="392"/>
      <c r="T35" s="193"/>
      <c r="U35" s="193"/>
      <c r="V35" s="193"/>
      <c r="W35" s="193"/>
      <c r="X35" s="193"/>
      <c r="Y35" s="193"/>
      <c r="Z35" s="192"/>
      <c r="AA35" s="20"/>
      <c r="AB35" s="20"/>
      <c r="AC35" s="20"/>
      <c r="AD35" s="20"/>
      <c r="AE35" s="20"/>
      <c r="AF35" s="20"/>
      <c r="AG35" s="20"/>
      <c r="AH35" s="20"/>
      <c r="AI35" s="20"/>
    </row>
    <row r="36" spans="1:35" ht="165.75" x14ac:dyDescent="0.2">
      <c r="A36" s="268" t="s">
        <v>223</v>
      </c>
      <c r="B36" s="268" t="s">
        <v>224</v>
      </c>
      <c r="C36" s="268" t="s">
        <v>1</v>
      </c>
      <c r="D36" s="268" t="s">
        <v>145</v>
      </c>
      <c r="E36" s="268" t="s">
        <v>144</v>
      </c>
      <c r="F36" s="268" t="s">
        <v>131</v>
      </c>
      <c r="G36" s="268" t="s">
        <v>147</v>
      </c>
      <c r="H36" s="268" t="s">
        <v>198</v>
      </c>
      <c r="I36" s="268" t="s">
        <v>0</v>
      </c>
      <c r="J36" s="268" t="s">
        <v>148</v>
      </c>
      <c r="K36" s="268" t="s">
        <v>205</v>
      </c>
      <c r="L36" s="268" t="s">
        <v>5</v>
      </c>
      <c r="M36" s="268" t="s">
        <v>14</v>
      </c>
      <c r="N36" s="268" t="s">
        <v>146</v>
      </c>
      <c r="P36" s="190" t="s">
        <v>218</v>
      </c>
      <c r="Q36" s="190" t="s">
        <v>219</v>
      </c>
      <c r="R36" s="190" t="s">
        <v>261</v>
      </c>
      <c r="S36" s="249" t="s">
        <v>228</v>
      </c>
      <c r="T36" s="190" t="s">
        <v>60</v>
      </c>
      <c r="U36" s="190" t="s">
        <v>61</v>
      </c>
      <c r="V36" s="191" t="s">
        <v>206</v>
      </c>
      <c r="W36" s="190" t="s">
        <v>62</v>
      </c>
      <c r="X36" s="190" t="s">
        <v>38</v>
      </c>
      <c r="Y36" s="190" t="s">
        <v>57</v>
      </c>
      <c r="Z36" s="190" t="s">
        <v>14</v>
      </c>
      <c r="AA36" s="11"/>
      <c r="AB36" s="11"/>
      <c r="AC36" s="11"/>
      <c r="AD36" s="11"/>
      <c r="AE36" s="11"/>
      <c r="AF36" s="11"/>
      <c r="AG36" s="11"/>
      <c r="AH36" s="11"/>
      <c r="AI36" s="11"/>
    </row>
    <row r="37" spans="1:35" ht="27" customHeight="1" x14ac:dyDescent="0.2">
      <c r="A37" s="122"/>
      <c r="B37" s="122"/>
      <c r="C37" s="122"/>
      <c r="D37" s="123"/>
      <c r="E37" s="121"/>
      <c r="F37" s="121"/>
      <c r="G37" s="123"/>
      <c r="H37" s="121"/>
      <c r="I37" s="123"/>
      <c r="J37" s="111"/>
      <c r="K37" s="298"/>
      <c r="L37" s="111"/>
      <c r="M37" s="123"/>
      <c r="N37" s="99">
        <f t="shared" ref="N37:N48" si="4">J37-L37</f>
        <v>0</v>
      </c>
      <c r="P37" s="297" t="str">
        <f t="shared" ref="P37:P48" si="5">IF(COUNTIF(A:F,A37)&gt;=25,"OUI","NON")</f>
        <v>OUI</v>
      </c>
      <c r="Q37" s="297">
        <f ca="1">IF(P37="oui",RAND(),"&lt;25 lignes donc pas d'échantillonnage")</f>
        <v>2.4818842349636272E-2</v>
      </c>
      <c r="R37" s="201"/>
      <c r="S37" s="256" t="e">
        <f t="shared" ref="S37:S48" si="6">IF(P37="oui",IF(SUMIFS(N:N,A:A,A37,R:R,"&lt;="&amp;R37)/SUMIF(A:A,A37,N:N)&lt;0.8,"hors Echantillon","Echantillon à Contrôler"), "Contrôle en exhaustif")</f>
        <v>#DIV/0!</v>
      </c>
      <c r="T37" s="179"/>
      <c r="U37" s="179"/>
      <c r="V37" s="188"/>
      <c r="W37" s="179"/>
      <c r="X37" s="181"/>
      <c r="Y37" s="181"/>
      <c r="Z37" s="179"/>
      <c r="AA37" s="11"/>
      <c r="AB37" s="11"/>
      <c r="AC37" s="11"/>
      <c r="AD37" s="11"/>
      <c r="AE37" s="11"/>
      <c r="AF37" s="11"/>
      <c r="AG37" s="11"/>
      <c r="AH37" s="11"/>
      <c r="AI37" s="11"/>
    </row>
    <row r="38" spans="1:35" ht="27.75" customHeight="1" x14ac:dyDescent="0.2">
      <c r="A38" s="122"/>
      <c r="B38" s="122"/>
      <c r="C38" s="122"/>
      <c r="D38" s="123"/>
      <c r="E38" s="121"/>
      <c r="F38" s="121"/>
      <c r="G38" s="123"/>
      <c r="H38" s="121"/>
      <c r="I38" s="123"/>
      <c r="J38" s="111"/>
      <c r="K38" s="298"/>
      <c r="L38" s="111"/>
      <c r="M38" s="123"/>
      <c r="N38" s="99">
        <f t="shared" si="4"/>
        <v>0</v>
      </c>
      <c r="P38" s="297" t="str">
        <f t="shared" si="5"/>
        <v>OUI</v>
      </c>
      <c r="Q38" s="297">
        <f t="shared" ref="Q38:Q48" ca="1" si="7">IF(P38="oui",RAND(),"&lt;25 lignes donc pas d'échantillonnage")</f>
        <v>0.56647228055973675</v>
      </c>
      <c r="R38" s="201"/>
      <c r="S38" s="256" t="e">
        <f t="shared" si="6"/>
        <v>#DIV/0!</v>
      </c>
      <c r="T38" s="179"/>
      <c r="U38" s="179"/>
      <c r="V38" s="188"/>
      <c r="W38" s="179"/>
      <c r="X38" s="181"/>
      <c r="Y38" s="181"/>
      <c r="Z38" s="179"/>
      <c r="AA38" s="11"/>
      <c r="AB38" s="11"/>
      <c r="AC38" s="11"/>
      <c r="AD38" s="11"/>
      <c r="AE38" s="11"/>
      <c r="AF38" s="11"/>
      <c r="AG38" s="11"/>
      <c r="AH38" s="11"/>
      <c r="AI38" s="11"/>
    </row>
    <row r="39" spans="1:35" ht="34.5" customHeight="1" x14ac:dyDescent="0.2">
      <c r="A39" s="122"/>
      <c r="B39" s="122"/>
      <c r="C39" s="122"/>
      <c r="D39" s="123"/>
      <c r="E39" s="121"/>
      <c r="F39" s="121"/>
      <c r="G39" s="123"/>
      <c r="H39" s="121"/>
      <c r="I39" s="123"/>
      <c r="J39" s="111"/>
      <c r="K39" s="298"/>
      <c r="L39" s="111"/>
      <c r="M39" s="123"/>
      <c r="N39" s="99">
        <f t="shared" si="4"/>
        <v>0</v>
      </c>
      <c r="P39" s="297" t="str">
        <f t="shared" si="5"/>
        <v>OUI</v>
      </c>
      <c r="Q39" s="297">
        <f t="shared" ca="1" si="7"/>
        <v>3.0301232082966534E-2</v>
      </c>
      <c r="R39" s="201"/>
      <c r="S39" s="256" t="e">
        <f t="shared" si="6"/>
        <v>#DIV/0!</v>
      </c>
      <c r="T39" s="179"/>
      <c r="U39" s="179"/>
      <c r="V39" s="188"/>
      <c r="W39" s="179"/>
      <c r="X39" s="181"/>
      <c r="Y39" s="181"/>
      <c r="Z39" s="179"/>
      <c r="AA39" s="11"/>
      <c r="AB39" s="11"/>
      <c r="AC39" s="11"/>
      <c r="AD39" s="11"/>
      <c r="AE39" s="11"/>
      <c r="AF39" s="11"/>
      <c r="AG39" s="11"/>
      <c r="AH39" s="11"/>
      <c r="AI39" s="11"/>
    </row>
    <row r="40" spans="1:35" ht="35.25" customHeight="1" x14ac:dyDescent="0.2">
      <c r="A40" s="122"/>
      <c r="B40" s="122"/>
      <c r="C40" s="122"/>
      <c r="D40" s="123"/>
      <c r="E40" s="121"/>
      <c r="F40" s="121"/>
      <c r="G40" s="123"/>
      <c r="H40" s="121"/>
      <c r="I40" s="123"/>
      <c r="J40" s="111"/>
      <c r="K40" s="298"/>
      <c r="L40" s="111"/>
      <c r="M40" s="123"/>
      <c r="N40" s="99">
        <f t="shared" si="4"/>
        <v>0</v>
      </c>
      <c r="P40" s="297" t="str">
        <f t="shared" si="5"/>
        <v>OUI</v>
      </c>
      <c r="Q40" s="297">
        <f t="shared" ca="1" si="7"/>
        <v>5.5968506225190562E-2</v>
      </c>
      <c r="R40" s="201"/>
      <c r="S40" s="256" t="e">
        <f t="shared" si="6"/>
        <v>#DIV/0!</v>
      </c>
      <c r="T40" s="179"/>
      <c r="U40" s="179"/>
      <c r="V40" s="188"/>
      <c r="W40" s="179"/>
      <c r="X40" s="181"/>
      <c r="Y40" s="181"/>
      <c r="Z40" s="179"/>
      <c r="AA40" s="11"/>
      <c r="AB40" s="11"/>
      <c r="AC40" s="11"/>
      <c r="AD40" s="11"/>
      <c r="AE40" s="11"/>
      <c r="AF40" s="11"/>
      <c r="AG40" s="11"/>
      <c r="AH40" s="11"/>
      <c r="AI40" s="11"/>
    </row>
    <row r="41" spans="1:35" ht="30" customHeight="1" x14ac:dyDescent="0.2">
      <c r="A41" s="122"/>
      <c r="B41" s="122"/>
      <c r="C41" s="122"/>
      <c r="D41" s="123"/>
      <c r="E41" s="121"/>
      <c r="F41" s="113"/>
      <c r="G41" s="122"/>
      <c r="H41" s="121"/>
      <c r="I41" s="124"/>
      <c r="J41" s="117"/>
      <c r="K41" s="298"/>
      <c r="L41" s="118"/>
      <c r="M41" s="125"/>
      <c r="N41" s="99">
        <f t="shared" si="4"/>
        <v>0</v>
      </c>
      <c r="P41" s="297" t="str">
        <f t="shared" si="5"/>
        <v>OUI</v>
      </c>
      <c r="Q41" s="297">
        <f t="shared" ca="1" si="7"/>
        <v>0.59689553702533049</v>
      </c>
      <c r="R41" s="201"/>
      <c r="S41" s="256" t="e">
        <f t="shared" si="6"/>
        <v>#DIV/0!</v>
      </c>
      <c r="T41" s="179"/>
      <c r="U41" s="179"/>
      <c r="V41" s="188"/>
      <c r="W41" s="179"/>
      <c r="X41" s="181"/>
      <c r="Y41" s="181"/>
      <c r="Z41" s="179"/>
      <c r="AA41" s="11"/>
      <c r="AB41" s="11"/>
      <c r="AC41" s="11"/>
      <c r="AD41" s="11"/>
      <c r="AE41" s="11"/>
      <c r="AF41" s="11"/>
      <c r="AG41" s="11"/>
      <c r="AH41" s="11"/>
      <c r="AI41" s="11"/>
    </row>
    <row r="42" spans="1:35" ht="29.25" customHeight="1" x14ac:dyDescent="0.2">
      <c r="A42" s="122"/>
      <c r="B42" s="122"/>
      <c r="C42" s="122"/>
      <c r="D42" s="123"/>
      <c r="E42" s="121"/>
      <c r="F42" s="113"/>
      <c r="G42" s="122"/>
      <c r="H42" s="121"/>
      <c r="I42" s="124"/>
      <c r="J42" s="117"/>
      <c r="K42" s="298"/>
      <c r="L42" s="118"/>
      <c r="M42" s="125"/>
      <c r="N42" s="99">
        <f t="shared" si="4"/>
        <v>0</v>
      </c>
      <c r="P42" s="297" t="str">
        <f t="shared" si="5"/>
        <v>OUI</v>
      </c>
      <c r="Q42" s="297">
        <f t="shared" ca="1" si="7"/>
        <v>0.51000714915626288</v>
      </c>
      <c r="R42" s="201"/>
      <c r="S42" s="256" t="e">
        <f t="shared" si="6"/>
        <v>#DIV/0!</v>
      </c>
      <c r="T42" s="179"/>
      <c r="U42" s="179"/>
      <c r="V42" s="188"/>
      <c r="W42" s="179"/>
      <c r="X42" s="181"/>
      <c r="Y42" s="181"/>
      <c r="Z42" s="179"/>
      <c r="AA42" s="11"/>
      <c r="AB42" s="11"/>
      <c r="AC42" s="11"/>
      <c r="AD42" s="11"/>
      <c r="AE42" s="11"/>
      <c r="AF42" s="11"/>
      <c r="AG42" s="11"/>
      <c r="AH42" s="11"/>
      <c r="AI42" s="11"/>
    </row>
    <row r="43" spans="1:35" ht="25.5" customHeight="1" x14ac:dyDescent="0.2">
      <c r="A43" s="122"/>
      <c r="B43" s="122"/>
      <c r="C43" s="122"/>
      <c r="D43" s="123"/>
      <c r="E43" s="121"/>
      <c r="F43" s="113"/>
      <c r="G43" s="122"/>
      <c r="H43" s="121"/>
      <c r="I43" s="124"/>
      <c r="J43" s="117"/>
      <c r="K43" s="298"/>
      <c r="L43" s="118"/>
      <c r="M43" s="125"/>
      <c r="N43" s="99">
        <f t="shared" si="4"/>
        <v>0</v>
      </c>
      <c r="P43" s="297" t="str">
        <f t="shared" si="5"/>
        <v>OUI</v>
      </c>
      <c r="Q43" s="297">
        <f t="shared" ca="1" si="7"/>
        <v>0.93379927830737841</v>
      </c>
      <c r="R43" s="201"/>
      <c r="S43" s="256" t="e">
        <f t="shared" si="6"/>
        <v>#DIV/0!</v>
      </c>
      <c r="T43" s="179"/>
      <c r="U43" s="179"/>
      <c r="V43" s="188"/>
      <c r="W43" s="179"/>
      <c r="X43" s="181"/>
      <c r="Y43" s="181"/>
      <c r="Z43" s="179"/>
      <c r="AA43" s="11"/>
      <c r="AB43" s="11"/>
      <c r="AC43" s="11"/>
      <c r="AD43" s="11"/>
      <c r="AE43" s="11"/>
      <c r="AF43" s="11"/>
      <c r="AG43" s="11"/>
      <c r="AH43" s="11"/>
      <c r="AI43" s="11"/>
    </row>
    <row r="44" spans="1:35" ht="25.5" customHeight="1" x14ac:dyDescent="0.2">
      <c r="A44" s="122"/>
      <c r="B44" s="122"/>
      <c r="C44" s="122"/>
      <c r="D44" s="123"/>
      <c r="E44" s="121"/>
      <c r="F44" s="113"/>
      <c r="G44" s="122"/>
      <c r="H44" s="121"/>
      <c r="I44" s="124"/>
      <c r="J44" s="117"/>
      <c r="K44" s="298"/>
      <c r="L44" s="118"/>
      <c r="M44" s="125"/>
      <c r="N44" s="99">
        <f t="shared" si="4"/>
        <v>0</v>
      </c>
      <c r="P44" s="297" t="str">
        <f t="shared" si="5"/>
        <v>OUI</v>
      </c>
      <c r="Q44" s="297">
        <f t="shared" ca="1" si="7"/>
        <v>0.62587515030108243</v>
      </c>
      <c r="R44" s="202"/>
      <c r="S44" s="256" t="e">
        <f t="shared" si="6"/>
        <v>#DIV/0!</v>
      </c>
      <c r="T44" s="179"/>
      <c r="U44" s="179"/>
      <c r="V44" s="188"/>
      <c r="W44" s="179"/>
      <c r="X44" s="181"/>
      <c r="Y44" s="181"/>
      <c r="Z44" s="179"/>
      <c r="AA44" s="11"/>
      <c r="AB44" s="11"/>
      <c r="AC44" s="11"/>
      <c r="AD44" s="11"/>
      <c r="AE44" s="11"/>
      <c r="AF44" s="11"/>
      <c r="AG44" s="11"/>
      <c r="AH44" s="11"/>
      <c r="AI44" s="11"/>
    </row>
    <row r="45" spans="1:35" ht="19.5" customHeight="1" x14ac:dyDescent="0.2">
      <c r="A45" s="122"/>
      <c r="B45" s="122"/>
      <c r="C45" s="122"/>
      <c r="D45" s="123"/>
      <c r="E45" s="121"/>
      <c r="F45" s="113"/>
      <c r="G45" s="122"/>
      <c r="H45" s="121"/>
      <c r="I45" s="124"/>
      <c r="J45" s="117"/>
      <c r="K45" s="298"/>
      <c r="L45" s="118"/>
      <c r="M45" s="125"/>
      <c r="N45" s="99">
        <f t="shared" si="4"/>
        <v>0</v>
      </c>
      <c r="P45" s="297" t="str">
        <f t="shared" si="5"/>
        <v>OUI</v>
      </c>
      <c r="Q45" s="297">
        <f t="shared" ca="1" si="7"/>
        <v>0.37143689570709215</v>
      </c>
      <c r="R45" s="202"/>
      <c r="S45" s="256" t="e">
        <f t="shared" si="6"/>
        <v>#DIV/0!</v>
      </c>
      <c r="T45" s="179"/>
      <c r="U45" s="179"/>
      <c r="V45" s="188"/>
      <c r="W45" s="179"/>
      <c r="X45" s="181"/>
      <c r="Y45" s="181"/>
      <c r="Z45" s="179"/>
      <c r="AA45" s="11"/>
      <c r="AB45" s="11"/>
      <c r="AC45" s="11"/>
      <c r="AD45" s="11"/>
      <c r="AE45" s="11"/>
      <c r="AF45" s="11"/>
      <c r="AG45" s="11"/>
      <c r="AH45" s="11"/>
      <c r="AI45" s="11"/>
    </row>
    <row r="46" spans="1:35" ht="19.5" customHeight="1" x14ac:dyDescent="0.2">
      <c r="A46" s="122"/>
      <c r="B46" s="122"/>
      <c r="C46" s="122"/>
      <c r="D46" s="123"/>
      <c r="E46" s="121"/>
      <c r="F46" s="113"/>
      <c r="G46" s="122"/>
      <c r="H46" s="121"/>
      <c r="I46" s="124"/>
      <c r="J46" s="117"/>
      <c r="K46" s="298"/>
      <c r="L46" s="118"/>
      <c r="M46" s="125"/>
      <c r="N46" s="99">
        <f t="shared" si="4"/>
        <v>0</v>
      </c>
      <c r="P46" s="297" t="str">
        <f t="shared" si="5"/>
        <v>OUI</v>
      </c>
      <c r="Q46" s="297">
        <f t="shared" ca="1" si="7"/>
        <v>0.83896326108358787</v>
      </c>
      <c r="R46" s="202"/>
      <c r="S46" s="256" t="e">
        <f t="shared" si="6"/>
        <v>#DIV/0!</v>
      </c>
      <c r="T46" s="179"/>
      <c r="U46" s="179"/>
      <c r="V46" s="188"/>
      <c r="W46" s="179"/>
      <c r="X46" s="181"/>
      <c r="Y46" s="181"/>
      <c r="Z46" s="179"/>
      <c r="AA46" s="11"/>
      <c r="AB46" s="11"/>
      <c r="AC46" s="11"/>
      <c r="AD46" s="11"/>
      <c r="AE46" s="11"/>
      <c r="AF46" s="11"/>
      <c r="AG46" s="11"/>
      <c r="AH46" s="11"/>
      <c r="AI46" s="11"/>
    </row>
    <row r="47" spans="1:35" ht="19.5" customHeight="1" x14ac:dyDescent="0.2">
      <c r="A47" s="122"/>
      <c r="B47" s="122"/>
      <c r="C47" s="122"/>
      <c r="D47" s="123"/>
      <c r="E47" s="121"/>
      <c r="F47" s="113"/>
      <c r="G47" s="122"/>
      <c r="H47" s="121"/>
      <c r="I47" s="124"/>
      <c r="J47" s="117"/>
      <c r="K47" s="298"/>
      <c r="L47" s="118"/>
      <c r="M47" s="125"/>
      <c r="N47" s="99">
        <f t="shared" si="4"/>
        <v>0</v>
      </c>
      <c r="P47" s="297" t="str">
        <f t="shared" si="5"/>
        <v>OUI</v>
      </c>
      <c r="Q47" s="297">
        <f t="shared" ca="1" si="7"/>
        <v>0.55545095793448307</v>
      </c>
      <c r="R47" s="202"/>
      <c r="S47" s="256" t="e">
        <f t="shared" si="6"/>
        <v>#DIV/0!</v>
      </c>
      <c r="T47" s="179"/>
      <c r="U47" s="179"/>
      <c r="V47" s="188"/>
      <c r="W47" s="179"/>
      <c r="X47" s="181"/>
      <c r="Y47" s="181"/>
      <c r="Z47" s="179"/>
      <c r="AA47" s="11"/>
      <c r="AB47" s="11"/>
      <c r="AC47" s="11"/>
      <c r="AD47" s="11"/>
      <c r="AE47" s="11"/>
      <c r="AF47" s="11"/>
      <c r="AG47" s="11"/>
      <c r="AH47" s="11"/>
      <c r="AI47" s="11"/>
    </row>
    <row r="48" spans="1:35" ht="19.5" customHeight="1" x14ac:dyDescent="0.2">
      <c r="A48" s="122"/>
      <c r="B48" s="122"/>
      <c r="C48" s="122"/>
      <c r="D48" s="123"/>
      <c r="E48" s="121"/>
      <c r="F48" s="113"/>
      <c r="G48" s="122"/>
      <c r="H48" s="121"/>
      <c r="I48" s="124"/>
      <c r="J48" s="117"/>
      <c r="K48" s="298"/>
      <c r="L48" s="118"/>
      <c r="M48" s="125"/>
      <c r="N48" s="99">
        <f t="shared" si="4"/>
        <v>0</v>
      </c>
      <c r="P48" s="297" t="str">
        <f t="shared" si="5"/>
        <v>OUI</v>
      </c>
      <c r="Q48" s="297">
        <f t="shared" ca="1" si="7"/>
        <v>0.86849899406775044</v>
      </c>
      <c r="R48" s="202"/>
      <c r="S48" s="256" t="e">
        <f t="shared" si="6"/>
        <v>#DIV/0!</v>
      </c>
      <c r="T48" s="179"/>
      <c r="U48" s="179"/>
      <c r="V48" s="188"/>
      <c r="W48" s="179"/>
      <c r="X48" s="181"/>
      <c r="Y48" s="181"/>
      <c r="Z48" s="179"/>
      <c r="AA48" s="11"/>
      <c r="AB48" s="11"/>
      <c r="AC48" s="11"/>
      <c r="AD48" s="11"/>
      <c r="AE48" s="11"/>
      <c r="AF48" s="11"/>
      <c r="AG48" s="11"/>
      <c r="AH48" s="11"/>
      <c r="AI48" s="11"/>
    </row>
    <row r="49" spans="1:37" ht="37.5" customHeight="1" x14ac:dyDescent="0.2">
      <c r="A49" s="269"/>
      <c r="B49" s="270"/>
      <c r="C49" s="270"/>
      <c r="D49" s="270"/>
      <c r="E49" s="270"/>
      <c r="F49" s="270"/>
      <c r="G49" s="270"/>
      <c r="H49" s="270"/>
      <c r="I49" s="270"/>
      <c r="J49" s="271">
        <f>SUM(J37:J48)</f>
        <v>0</v>
      </c>
      <c r="K49" s="271"/>
      <c r="L49" s="271">
        <f>SUM(L37:L48)</f>
        <v>0</v>
      </c>
      <c r="M49" s="272"/>
      <c r="N49" s="271">
        <f>SUM(N37:N48)</f>
        <v>0</v>
      </c>
      <c r="O49" s="259"/>
      <c r="P49" s="259"/>
      <c r="X49" s="182" t="str">
        <f>IF(SUM(X37:X48)=0,"",SUM(X37:X48))</f>
        <v/>
      </c>
      <c r="Y49" s="182" t="str">
        <f>IF(SUM(Y37:Y48)=0,"",SUM(Y37:Y48))</f>
        <v/>
      </c>
      <c r="Z49" s="11"/>
      <c r="AA49" s="11"/>
      <c r="AB49" s="11"/>
      <c r="AC49" s="11"/>
      <c r="AD49" s="11"/>
      <c r="AE49" s="11"/>
      <c r="AF49" s="11"/>
      <c r="AG49" s="11"/>
      <c r="AH49" s="11"/>
      <c r="AI49" s="11"/>
    </row>
    <row r="50" spans="1:37" x14ac:dyDescent="0.2">
      <c r="A50" s="259"/>
      <c r="B50" s="259"/>
      <c r="C50" s="259"/>
      <c r="D50" s="259"/>
      <c r="E50" s="259"/>
      <c r="F50" s="259"/>
      <c r="G50" s="259"/>
      <c r="H50" s="259"/>
      <c r="I50" s="259"/>
      <c r="J50" s="259"/>
      <c r="K50" s="259"/>
      <c r="L50" s="259"/>
      <c r="M50" s="259"/>
      <c r="N50" s="259"/>
    </row>
    <row r="51" spans="1:37" ht="16.5" customHeight="1" x14ac:dyDescent="0.2">
      <c r="A51" s="273" t="s">
        <v>254</v>
      </c>
      <c r="B51" s="274"/>
      <c r="C51" s="274"/>
      <c r="D51" s="274"/>
      <c r="E51" s="274"/>
      <c r="F51" s="274"/>
      <c r="G51" s="274"/>
      <c r="H51" s="274"/>
      <c r="I51" s="274"/>
      <c r="J51" s="274"/>
      <c r="K51" s="274"/>
      <c r="L51" s="274"/>
      <c r="M51" s="259"/>
      <c r="N51" s="259"/>
    </row>
    <row r="52" spans="1:37" x14ac:dyDescent="0.2">
      <c r="A52" s="295">
        <f>A37</f>
        <v>0</v>
      </c>
      <c r="B52" s="275" t="str">
        <f>A33</f>
        <v>Lot n°2 - Intitulé à renseigner</v>
      </c>
      <c r="C52" s="275" t="str">
        <f>B34</f>
        <v>Raison sociale de l'attributaire à renseigner</v>
      </c>
      <c r="D52" s="314" t="s">
        <v>260</v>
      </c>
      <c r="E52" s="315" t="s">
        <v>260</v>
      </c>
      <c r="F52" s="276">
        <f>MIN($F37:$F48)</f>
        <v>0</v>
      </c>
      <c r="G52" s="276">
        <f>MAX(F37:F48,H37:H48)</f>
        <v>0</v>
      </c>
      <c r="H52" s="277" t="s">
        <v>98</v>
      </c>
      <c r="I52" s="316" t="s">
        <v>260</v>
      </c>
      <c r="J52" s="278">
        <f>J49</f>
        <v>0</v>
      </c>
      <c r="K52" s="278">
        <f>L49</f>
        <v>0</v>
      </c>
      <c r="L52" s="259"/>
      <c r="M52" s="259"/>
      <c r="N52" s="259"/>
      <c r="O52" s="279"/>
      <c r="P52" s="54"/>
      <c r="Q52" s="54"/>
      <c r="R52" s="54"/>
      <c r="S52" s="54"/>
      <c r="T52" s="1"/>
      <c r="U52" s="1"/>
      <c r="V52" s="1"/>
      <c r="W52" s="51"/>
      <c r="X52" s="51"/>
      <c r="Y52" s="51"/>
      <c r="AH52" s="189">
        <f>N49</f>
        <v>0</v>
      </c>
      <c r="AI52" s="1"/>
      <c r="AJ52" s="1"/>
      <c r="AK52" s="1"/>
    </row>
    <row r="53" spans="1:37" x14ac:dyDescent="0.2">
      <c r="A53" s="259"/>
      <c r="B53" s="259"/>
      <c r="C53" s="259"/>
      <c r="D53" s="259"/>
      <c r="E53" s="259"/>
      <c r="F53" s="259"/>
      <c r="G53" s="259"/>
      <c r="H53" s="259"/>
      <c r="I53" s="259"/>
      <c r="J53" s="259"/>
      <c r="K53" s="259"/>
      <c r="L53" s="259"/>
      <c r="M53" s="259"/>
      <c r="N53" s="259"/>
    </row>
    <row r="54" spans="1:37" s="1" customFormat="1" ht="42" customHeight="1" x14ac:dyDescent="0.2">
      <c r="A54" s="263" t="s">
        <v>85</v>
      </c>
      <c r="B54" s="264" t="s">
        <v>99</v>
      </c>
      <c r="C54" s="121" t="str">
        <f>IF(C31="","",C31)</f>
        <v/>
      </c>
      <c r="D54" s="264" t="s">
        <v>100</v>
      </c>
      <c r="E54" s="121" t="str">
        <f>IF(E31="","",E31)</f>
        <v/>
      </c>
      <c r="F54" s="259"/>
      <c r="G54" s="17"/>
      <c r="H54" s="18"/>
      <c r="I54" s="18"/>
      <c r="J54" s="18"/>
      <c r="K54" s="18"/>
      <c r="L54" s="18"/>
      <c r="M54" s="259"/>
      <c r="N54" s="18"/>
    </row>
    <row r="55" spans="1:37" s="11" customFormat="1" ht="20.25" customHeight="1" x14ac:dyDescent="0.2">
      <c r="A55" s="53"/>
      <c r="B55" s="53"/>
      <c r="C55" s="53"/>
      <c r="D55" s="27"/>
      <c r="E55" s="27"/>
      <c r="F55" s="27"/>
      <c r="G55" s="19"/>
      <c r="H55" s="19"/>
      <c r="I55" s="19"/>
      <c r="J55" s="19"/>
      <c r="K55" s="19"/>
      <c r="L55" s="19"/>
      <c r="M55" s="259"/>
      <c r="N55" s="19"/>
      <c r="O55" s="19"/>
      <c r="P55" s="19"/>
      <c r="Q55" s="19"/>
      <c r="R55" s="19"/>
      <c r="S55" s="19"/>
      <c r="T55" s="19"/>
      <c r="U55" s="19"/>
    </row>
    <row r="56" spans="1:37" s="48" customFormat="1" ht="24.75" customHeight="1" x14ac:dyDescent="0.25">
      <c r="A56" s="383" t="s">
        <v>201</v>
      </c>
      <c r="B56" s="383"/>
      <c r="C56" s="383"/>
      <c r="D56" s="259"/>
      <c r="E56" s="259"/>
      <c r="F56" s="259"/>
      <c r="G56" s="259"/>
      <c r="H56" s="259"/>
      <c r="I56" s="259"/>
      <c r="J56" s="259"/>
      <c r="K56" s="259"/>
      <c r="L56" s="259"/>
      <c r="M56" s="259"/>
      <c r="N56" s="259"/>
      <c r="O56"/>
      <c r="P56" s="384" t="s">
        <v>63</v>
      </c>
      <c r="Q56" s="385"/>
      <c r="R56" s="385"/>
      <c r="S56" s="385"/>
      <c r="T56" s="385"/>
      <c r="U56" s="385"/>
      <c r="V56" s="385"/>
      <c r="W56" s="385"/>
      <c r="X56" s="385"/>
      <c r="Y56" s="385"/>
      <c r="Z56" s="386"/>
      <c r="AA56" s="20"/>
      <c r="AB56" s="20"/>
      <c r="AC56" s="20"/>
      <c r="AD56" s="20"/>
      <c r="AE56" s="20"/>
      <c r="AF56" s="20"/>
      <c r="AG56" s="20"/>
      <c r="AH56" s="20"/>
      <c r="AI56" s="20"/>
    </row>
    <row r="57" spans="1:37" s="48" customFormat="1" ht="24.75" customHeight="1" x14ac:dyDescent="0.25">
      <c r="A57" s="265" t="s">
        <v>152</v>
      </c>
      <c r="B57" s="383" t="s">
        <v>154</v>
      </c>
      <c r="C57" s="383"/>
      <c r="D57" s="259"/>
      <c r="E57" s="259"/>
      <c r="F57" s="259"/>
      <c r="G57" s="259"/>
      <c r="H57" s="259"/>
      <c r="I57" s="259"/>
      <c r="J57" s="259"/>
      <c r="K57" s="259"/>
      <c r="L57" s="259"/>
      <c r="M57" s="259"/>
      <c r="N57" s="259"/>
      <c r="O57"/>
      <c r="P57" s="387"/>
      <c r="Q57" s="388"/>
      <c r="R57" s="388"/>
      <c r="S57" s="388"/>
      <c r="T57" s="388"/>
      <c r="U57" s="388"/>
      <c r="V57" s="388"/>
      <c r="W57" s="388"/>
      <c r="X57" s="388"/>
      <c r="Y57" s="388"/>
      <c r="Z57" s="389"/>
      <c r="AA57" s="20"/>
      <c r="AB57" s="20"/>
      <c r="AC57" s="20"/>
      <c r="AD57" s="20"/>
      <c r="AE57" s="20"/>
      <c r="AF57" s="20"/>
      <c r="AG57" s="20"/>
      <c r="AH57" s="20"/>
      <c r="AI57" s="20"/>
    </row>
    <row r="58" spans="1:37" s="48" customFormat="1" ht="58.5" customHeight="1" x14ac:dyDescent="0.25">
      <c r="A58" s="265" t="s">
        <v>197</v>
      </c>
      <c r="B58" s="390" t="s">
        <v>199</v>
      </c>
      <c r="C58" s="391"/>
      <c r="D58" s="266"/>
      <c r="E58" s="266"/>
      <c r="F58" s="266"/>
      <c r="G58" s="266"/>
      <c r="H58" s="266"/>
      <c r="I58" s="266"/>
      <c r="J58" s="266"/>
      <c r="K58" s="266"/>
      <c r="L58" s="267"/>
      <c r="M58" s="19"/>
      <c r="N58" s="19"/>
      <c r="O58"/>
      <c r="P58" s="392" t="s">
        <v>226</v>
      </c>
      <c r="Q58" s="392"/>
      <c r="R58" s="392"/>
      <c r="S58" s="392"/>
      <c r="T58" s="193"/>
      <c r="U58" s="193"/>
      <c r="V58" s="193"/>
      <c r="W58" s="193"/>
      <c r="X58" s="193"/>
      <c r="Y58" s="193"/>
      <c r="Z58" s="192"/>
      <c r="AA58" s="20"/>
      <c r="AB58" s="20"/>
      <c r="AC58" s="20"/>
      <c r="AD58" s="20"/>
      <c r="AE58" s="20"/>
      <c r="AF58" s="20"/>
      <c r="AG58" s="20"/>
      <c r="AH58" s="20"/>
      <c r="AI58" s="20"/>
    </row>
    <row r="59" spans="1:37" ht="165.75" x14ac:dyDescent="0.2">
      <c r="A59" s="268" t="s">
        <v>223</v>
      </c>
      <c r="B59" s="268" t="s">
        <v>224</v>
      </c>
      <c r="C59" s="268" t="s">
        <v>1</v>
      </c>
      <c r="D59" s="268" t="s">
        <v>145</v>
      </c>
      <c r="E59" s="268" t="s">
        <v>144</v>
      </c>
      <c r="F59" s="268" t="s">
        <v>131</v>
      </c>
      <c r="G59" s="268" t="s">
        <v>147</v>
      </c>
      <c r="H59" s="268" t="s">
        <v>198</v>
      </c>
      <c r="I59" s="268" t="s">
        <v>0</v>
      </c>
      <c r="J59" s="268" t="s">
        <v>148</v>
      </c>
      <c r="K59" s="268" t="s">
        <v>205</v>
      </c>
      <c r="L59" s="268" t="s">
        <v>5</v>
      </c>
      <c r="M59" s="268" t="s">
        <v>14</v>
      </c>
      <c r="N59" s="268" t="s">
        <v>146</v>
      </c>
      <c r="P59" s="190" t="s">
        <v>218</v>
      </c>
      <c r="Q59" s="190" t="s">
        <v>219</v>
      </c>
      <c r="R59" s="190" t="s">
        <v>261</v>
      </c>
      <c r="S59" s="249" t="s">
        <v>228</v>
      </c>
      <c r="T59" s="190" t="s">
        <v>60</v>
      </c>
      <c r="U59" s="190" t="s">
        <v>61</v>
      </c>
      <c r="V59" s="191" t="s">
        <v>206</v>
      </c>
      <c r="W59" s="190" t="s">
        <v>62</v>
      </c>
      <c r="X59" s="190" t="s">
        <v>38</v>
      </c>
      <c r="Y59" s="190" t="s">
        <v>57</v>
      </c>
      <c r="Z59" s="190" t="s">
        <v>14</v>
      </c>
      <c r="AA59" s="11"/>
      <c r="AB59" s="11"/>
      <c r="AC59" s="11"/>
      <c r="AD59" s="11"/>
      <c r="AE59" s="11"/>
      <c r="AF59" s="11"/>
      <c r="AG59" s="11"/>
      <c r="AH59" s="11"/>
      <c r="AI59" s="11"/>
    </row>
    <row r="60" spans="1:37" x14ac:dyDescent="0.2">
      <c r="A60" s="122"/>
      <c r="B60" s="122"/>
      <c r="C60" s="122"/>
      <c r="D60" s="123"/>
      <c r="E60" s="121"/>
      <c r="F60" s="121"/>
      <c r="G60" s="123"/>
      <c r="H60" s="121"/>
      <c r="I60" s="123"/>
      <c r="J60" s="111"/>
      <c r="K60" s="299"/>
      <c r="L60" s="111"/>
      <c r="M60" s="123"/>
      <c r="N60" s="99">
        <f t="shared" ref="N60:N71" si="8">J60-L60</f>
        <v>0</v>
      </c>
      <c r="P60" s="297" t="str">
        <f t="shared" ref="P60:P71" si="9">IF(COUNTIF(A:F,A60)&gt;=25,"OUI","NON")</f>
        <v>OUI</v>
      </c>
      <c r="Q60" s="297">
        <f ca="1">IF(P60="oui",RAND(),"&lt;25 lignes donc pas d'échantillonnage")</f>
        <v>0.29926203937232099</v>
      </c>
      <c r="R60" s="201"/>
      <c r="S60" s="256" t="e">
        <f t="shared" ref="S60:S71" si="10">IF(P60="oui",IF(SUMIFS(N:N,A:A,A60,R:R,"&lt;="&amp;R60)/SUMIF(A:A,A60,N:N)&lt;0.8,"hors Echantillon","Echantillon à Contrôler"), "Contrôle en exhaustif")</f>
        <v>#DIV/0!</v>
      </c>
      <c r="T60" s="179"/>
      <c r="U60" s="179"/>
      <c r="V60" s="188"/>
      <c r="W60" s="179"/>
      <c r="X60" s="181"/>
      <c r="Y60" s="181"/>
      <c r="Z60" s="179"/>
      <c r="AA60" s="11"/>
      <c r="AB60" s="11"/>
      <c r="AC60" s="11"/>
      <c r="AD60" s="11"/>
      <c r="AE60" s="11"/>
      <c r="AF60" s="11"/>
      <c r="AG60" s="11"/>
      <c r="AH60" s="11"/>
      <c r="AI60" s="11"/>
    </row>
    <row r="61" spans="1:37" x14ac:dyDescent="0.2">
      <c r="A61" s="122"/>
      <c r="B61" s="122"/>
      <c r="C61" s="122"/>
      <c r="D61" s="123"/>
      <c r="E61" s="121"/>
      <c r="F61" s="121"/>
      <c r="G61" s="123"/>
      <c r="H61" s="121"/>
      <c r="I61" s="123"/>
      <c r="J61" s="111"/>
      <c r="K61" s="299"/>
      <c r="L61" s="111"/>
      <c r="M61" s="123"/>
      <c r="N61" s="99">
        <f t="shared" si="8"/>
        <v>0</v>
      </c>
      <c r="P61" s="297" t="str">
        <f t="shared" si="9"/>
        <v>OUI</v>
      </c>
      <c r="Q61" s="297">
        <f t="shared" ref="Q61:Q71" ca="1" si="11">IF(P61="oui",RAND(),"&lt;25 lignes donc pas d'échantillonnage")</f>
        <v>0.56268190622464243</v>
      </c>
      <c r="R61" s="201"/>
      <c r="S61" s="256" t="e">
        <f t="shared" si="10"/>
        <v>#DIV/0!</v>
      </c>
      <c r="T61" s="179"/>
      <c r="U61" s="179"/>
      <c r="V61" s="188"/>
      <c r="W61" s="179"/>
      <c r="X61" s="181"/>
      <c r="Y61" s="181"/>
      <c r="Z61" s="179"/>
      <c r="AA61" s="11"/>
      <c r="AB61" s="11"/>
      <c r="AC61" s="11"/>
      <c r="AD61" s="11"/>
      <c r="AE61" s="11"/>
      <c r="AF61" s="11"/>
      <c r="AG61" s="11"/>
      <c r="AH61" s="11"/>
      <c r="AI61" s="11"/>
    </row>
    <row r="62" spans="1:37" ht="21.75" customHeight="1" x14ac:dyDescent="0.2">
      <c r="A62" s="122"/>
      <c r="B62" s="122"/>
      <c r="C62" s="122"/>
      <c r="D62" s="123"/>
      <c r="E62" s="121"/>
      <c r="F62" s="121"/>
      <c r="G62" s="123"/>
      <c r="H62" s="121"/>
      <c r="I62" s="123"/>
      <c r="J62" s="111"/>
      <c r="K62" s="299"/>
      <c r="L62" s="111"/>
      <c r="M62" s="123"/>
      <c r="N62" s="99">
        <f t="shared" si="8"/>
        <v>0</v>
      </c>
      <c r="P62" s="297" t="str">
        <f t="shared" si="9"/>
        <v>OUI</v>
      </c>
      <c r="Q62" s="297">
        <f t="shared" ca="1" si="11"/>
        <v>0.84033140242737059</v>
      </c>
      <c r="R62" s="201"/>
      <c r="S62" s="256" t="e">
        <f t="shared" si="10"/>
        <v>#DIV/0!</v>
      </c>
      <c r="T62" s="179"/>
      <c r="U62" s="179"/>
      <c r="V62" s="188"/>
      <c r="W62" s="179"/>
      <c r="X62" s="181"/>
      <c r="Y62" s="181"/>
      <c r="Z62" s="179"/>
      <c r="AA62" s="11"/>
      <c r="AB62" s="11"/>
      <c r="AC62" s="11"/>
      <c r="AD62" s="11"/>
      <c r="AE62" s="11"/>
      <c r="AF62" s="11"/>
      <c r="AG62" s="11"/>
      <c r="AH62" s="11"/>
      <c r="AI62" s="11"/>
    </row>
    <row r="63" spans="1:37" x14ac:dyDescent="0.2">
      <c r="A63" s="122"/>
      <c r="B63" s="122"/>
      <c r="C63" s="122"/>
      <c r="D63" s="123"/>
      <c r="E63" s="121"/>
      <c r="F63" s="121"/>
      <c r="G63" s="123"/>
      <c r="H63" s="121"/>
      <c r="I63" s="123"/>
      <c r="J63" s="111"/>
      <c r="K63" s="299"/>
      <c r="L63" s="111"/>
      <c r="M63" s="123"/>
      <c r="N63" s="99">
        <f t="shared" si="8"/>
        <v>0</v>
      </c>
      <c r="P63" s="297" t="str">
        <f t="shared" si="9"/>
        <v>OUI</v>
      </c>
      <c r="Q63" s="297">
        <f t="shared" ca="1" si="11"/>
        <v>9.3129462327984913E-2</v>
      </c>
      <c r="R63" s="201"/>
      <c r="S63" s="256" t="e">
        <f t="shared" si="10"/>
        <v>#DIV/0!</v>
      </c>
      <c r="T63" s="179"/>
      <c r="U63" s="179"/>
      <c r="V63" s="188"/>
      <c r="W63" s="179"/>
      <c r="X63" s="181"/>
      <c r="Y63" s="181"/>
      <c r="Z63" s="179"/>
      <c r="AA63" s="11"/>
      <c r="AB63" s="11"/>
      <c r="AC63" s="11"/>
      <c r="AD63" s="11"/>
      <c r="AE63" s="11"/>
      <c r="AF63" s="11"/>
      <c r="AG63" s="11"/>
      <c r="AH63" s="11"/>
      <c r="AI63" s="11"/>
    </row>
    <row r="64" spans="1:37" x14ac:dyDescent="0.2">
      <c r="A64" s="122"/>
      <c r="B64" s="122"/>
      <c r="C64" s="122"/>
      <c r="D64" s="123"/>
      <c r="E64" s="121"/>
      <c r="F64" s="113"/>
      <c r="G64" s="122"/>
      <c r="H64" s="121"/>
      <c r="I64" s="124"/>
      <c r="J64" s="117"/>
      <c r="K64" s="299"/>
      <c r="L64" s="118"/>
      <c r="M64" s="125"/>
      <c r="N64" s="99">
        <f t="shared" si="8"/>
        <v>0</v>
      </c>
      <c r="P64" s="297" t="str">
        <f t="shared" si="9"/>
        <v>OUI</v>
      </c>
      <c r="Q64" s="297">
        <f t="shared" ca="1" si="11"/>
        <v>0.35929067055924035</v>
      </c>
      <c r="R64" s="201"/>
      <c r="S64" s="256" t="e">
        <f t="shared" si="10"/>
        <v>#DIV/0!</v>
      </c>
      <c r="T64" s="179"/>
      <c r="U64" s="179"/>
      <c r="V64" s="188"/>
      <c r="W64" s="179"/>
      <c r="X64" s="181"/>
      <c r="Y64" s="181"/>
      <c r="Z64" s="179"/>
      <c r="AA64" s="11"/>
      <c r="AB64" s="11"/>
      <c r="AC64" s="11"/>
      <c r="AD64" s="11"/>
      <c r="AE64" s="11"/>
      <c r="AF64" s="11"/>
      <c r="AG64" s="11"/>
      <c r="AH64" s="11"/>
      <c r="AI64" s="11"/>
    </row>
    <row r="65" spans="1:37" x14ac:dyDescent="0.2">
      <c r="A65" s="122"/>
      <c r="B65" s="122"/>
      <c r="C65" s="122"/>
      <c r="D65" s="123"/>
      <c r="E65" s="121"/>
      <c r="F65" s="113"/>
      <c r="G65" s="122"/>
      <c r="H65" s="121"/>
      <c r="I65" s="124"/>
      <c r="J65" s="117"/>
      <c r="K65" s="299"/>
      <c r="L65" s="118"/>
      <c r="M65" s="125"/>
      <c r="N65" s="99">
        <f t="shared" si="8"/>
        <v>0</v>
      </c>
      <c r="P65" s="297" t="str">
        <f t="shared" si="9"/>
        <v>OUI</v>
      </c>
      <c r="Q65" s="297">
        <f t="shared" ca="1" si="11"/>
        <v>0.64285944204534029</v>
      </c>
      <c r="R65" s="201"/>
      <c r="S65" s="256" t="e">
        <f t="shared" si="10"/>
        <v>#DIV/0!</v>
      </c>
      <c r="T65" s="179"/>
      <c r="U65" s="179"/>
      <c r="V65" s="188"/>
      <c r="W65" s="179"/>
      <c r="X65" s="181"/>
      <c r="Y65" s="181"/>
      <c r="Z65" s="179"/>
      <c r="AA65" s="11"/>
      <c r="AB65" s="11"/>
      <c r="AC65" s="11"/>
      <c r="AD65" s="11"/>
      <c r="AE65" s="11"/>
      <c r="AF65" s="11"/>
      <c r="AG65" s="11"/>
      <c r="AH65" s="11"/>
      <c r="AI65" s="11"/>
    </row>
    <row r="66" spans="1:37" x14ac:dyDescent="0.2">
      <c r="A66" s="122"/>
      <c r="B66" s="122"/>
      <c r="C66" s="122"/>
      <c r="D66" s="123"/>
      <c r="E66" s="121"/>
      <c r="F66" s="113"/>
      <c r="G66" s="122"/>
      <c r="H66" s="121"/>
      <c r="I66" s="124"/>
      <c r="J66" s="117"/>
      <c r="K66" s="299"/>
      <c r="L66" s="118"/>
      <c r="M66" s="125"/>
      <c r="N66" s="99">
        <f t="shared" si="8"/>
        <v>0</v>
      </c>
      <c r="P66" s="297" t="str">
        <f t="shared" si="9"/>
        <v>OUI</v>
      </c>
      <c r="Q66" s="297">
        <f t="shared" ca="1" si="11"/>
        <v>0.65115251547775421</v>
      </c>
      <c r="R66" s="201"/>
      <c r="S66" s="256" t="e">
        <f t="shared" si="10"/>
        <v>#DIV/0!</v>
      </c>
      <c r="T66" s="179"/>
      <c r="U66" s="179"/>
      <c r="V66" s="188"/>
      <c r="W66" s="179"/>
      <c r="X66" s="181"/>
      <c r="Y66" s="181"/>
      <c r="Z66" s="179"/>
      <c r="AA66" s="11"/>
      <c r="AB66" s="11"/>
      <c r="AC66" s="11"/>
      <c r="AD66" s="11"/>
      <c r="AE66" s="11"/>
      <c r="AF66" s="11"/>
      <c r="AG66" s="11"/>
      <c r="AH66" s="11"/>
      <c r="AI66" s="11"/>
    </row>
    <row r="67" spans="1:37" x14ac:dyDescent="0.2">
      <c r="A67" s="122"/>
      <c r="B67" s="122"/>
      <c r="C67" s="122"/>
      <c r="D67" s="123"/>
      <c r="E67" s="121"/>
      <c r="F67" s="113"/>
      <c r="G67" s="122"/>
      <c r="H67" s="121"/>
      <c r="I67" s="124"/>
      <c r="J67" s="117"/>
      <c r="K67" s="299"/>
      <c r="L67" s="118"/>
      <c r="M67" s="125"/>
      <c r="N67" s="99">
        <f t="shared" si="8"/>
        <v>0</v>
      </c>
      <c r="P67" s="297" t="str">
        <f t="shared" si="9"/>
        <v>OUI</v>
      </c>
      <c r="Q67" s="297">
        <f t="shared" ca="1" si="11"/>
        <v>0.72832582218548159</v>
      </c>
      <c r="R67" s="202"/>
      <c r="S67" s="256" t="e">
        <f t="shared" si="10"/>
        <v>#DIV/0!</v>
      </c>
      <c r="T67" s="179"/>
      <c r="U67" s="179"/>
      <c r="V67" s="188"/>
      <c r="W67" s="179"/>
      <c r="X67" s="181"/>
      <c r="Y67" s="181"/>
      <c r="Z67" s="179"/>
      <c r="AA67" s="11"/>
      <c r="AB67" s="11"/>
      <c r="AC67" s="11"/>
      <c r="AD67" s="11"/>
      <c r="AE67" s="11"/>
      <c r="AF67" s="11"/>
      <c r="AG67" s="11"/>
      <c r="AH67" s="11"/>
      <c r="AI67" s="11"/>
    </row>
    <row r="68" spans="1:37" ht="19.5" customHeight="1" x14ac:dyDescent="0.2">
      <c r="A68" s="122"/>
      <c r="B68" s="122"/>
      <c r="C68" s="122"/>
      <c r="D68" s="123"/>
      <c r="E68" s="121"/>
      <c r="F68" s="113"/>
      <c r="G68" s="122"/>
      <c r="H68" s="121"/>
      <c r="I68" s="124"/>
      <c r="J68" s="117"/>
      <c r="K68" s="299"/>
      <c r="L68" s="118"/>
      <c r="M68" s="125"/>
      <c r="N68" s="99">
        <f t="shared" si="8"/>
        <v>0</v>
      </c>
      <c r="P68" s="297" t="str">
        <f t="shared" si="9"/>
        <v>OUI</v>
      </c>
      <c r="Q68" s="297">
        <f t="shared" ca="1" si="11"/>
        <v>0.68410395372942656</v>
      </c>
      <c r="R68" s="202"/>
      <c r="S68" s="256" t="e">
        <f t="shared" si="10"/>
        <v>#DIV/0!</v>
      </c>
      <c r="T68" s="179"/>
      <c r="U68" s="179"/>
      <c r="V68" s="188"/>
      <c r="W68" s="179"/>
      <c r="X68" s="181"/>
      <c r="Y68" s="181"/>
      <c r="Z68" s="179"/>
      <c r="AA68" s="11"/>
      <c r="AB68" s="11"/>
      <c r="AC68" s="11"/>
      <c r="AD68" s="11"/>
      <c r="AE68" s="11"/>
      <c r="AF68" s="11"/>
      <c r="AG68" s="11"/>
      <c r="AH68" s="11"/>
      <c r="AI68" s="11"/>
    </row>
    <row r="69" spans="1:37" ht="19.5" customHeight="1" x14ac:dyDescent="0.2">
      <c r="A69" s="122"/>
      <c r="B69" s="122"/>
      <c r="C69" s="122"/>
      <c r="D69" s="123"/>
      <c r="E69" s="121"/>
      <c r="F69" s="113"/>
      <c r="G69" s="122"/>
      <c r="H69" s="121"/>
      <c r="I69" s="124"/>
      <c r="J69" s="117"/>
      <c r="K69" s="299"/>
      <c r="L69" s="118"/>
      <c r="M69" s="125"/>
      <c r="N69" s="99">
        <f t="shared" si="8"/>
        <v>0</v>
      </c>
      <c r="P69" s="297" t="str">
        <f t="shared" si="9"/>
        <v>OUI</v>
      </c>
      <c r="Q69" s="297">
        <f t="shared" ca="1" si="11"/>
        <v>0.17033320396485174</v>
      </c>
      <c r="R69" s="202"/>
      <c r="S69" s="256" t="e">
        <f t="shared" si="10"/>
        <v>#DIV/0!</v>
      </c>
      <c r="T69" s="179"/>
      <c r="U69" s="179"/>
      <c r="V69" s="188"/>
      <c r="W69" s="179"/>
      <c r="X69" s="181"/>
      <c r="Y69" s="181"/>
      <c r="Z69" s="179"/>
      <c r="AA69" s="11"/>
      <c r="AB69" s="11"/>
      <c r="AC69" s="11"/>
      <c r="AD69" s="11"/>
      <c r="AE69" s="11"/>
      <c r="AF69" s="11"/>
      <c r="AG69" s="11"/>
      <c r="AH69" s="11"/>
      <c r="AI69" s="11"/>
    </row>
    <row r="70" spans="1:37" ht="19.5" customHeight="1" x14ac:dyDescent="0.2">
      <c r="A70" s="122"/>
      <c r="B70" s="122"/>
      <c r="C70" s="122"/>
      <c r="D70" s="123"/>
      <c r="E70" s="121"/>
      <c r="F70" s="113"/>
      <c r="G70" s="122"/>
      <c r="H70" s="121"/>
      <c r="I70" s="124"/>
      <c r="J70" s="117"/>
      <c r="K70" s="299"/>
      <c r="L70" s="118"/>
      <c r="M70" s="125"/>
      <c r="N70" s="99">
        <f t="shared" si="8"/>
        <v>0</v>
      </c>
      <c r="P70" s="297" t="str">
        <f t="shared" si="9"/>
        <v>OUI</v>
      </c>
      <c r="Q70" s="297">
        <f t="shared" ca="1" si="11"/>
        <v>0.44642066774099187</v>
      </c>
      <c r="R70" s="202"/>
      <c r="S70" s="256" t="e">
        <f t="shared" si="10"/>
        <v>#DIV/0!</v>
      </c>
      <c r="T70" s="179"/>
      <c r="U70" s="179"/>
      <c r="V70" s="188"/>
      <c r="W70" s="179"/>
      <c r="X70" s="181"/>
      <c r="Y70" s="181"/>
      <c r="Z70" s="179"/>
      <c r="AA70" s="11"/>
      <c r="AB70" s="11"/>
      <c r="AC70" s="11"/>
      <c r="AD70" s="11"/>
      <c r="AE70" s="11"/>
      <c r="AF70" s="11"/>
      <c r="AG70" s="11"/>
      <c r="AH70" s="11"/>
      <c r="AI70" s="11"/>
    </row>
    <row r="71" spans="1:37" ht="19.5" customHeight="1" x14ac:dyDescent="0.2">
      <c r="A71" s="122"/>
      <c r="B71" s="122"/>
      <c r="C71" s="122"/>
      <c r="D71" s="123"/>
      <c r="E71" s="121"/>
      <c r="F71" s="113"/>
      <c r="G71" s="122"/>
      <c r="H71" s="121"/>
      <c r="I71" s="124"/>
      <c r="J71" s="117"/>
      <c r="K71" s="299"/>
      <c r="L71" s="118"/>
      <c r="M71" s="125"/>
      <c r="N71" s="99">
        <f t="shared" si="8"/>
        <v>0</v>
      </c>
      <c r="P71" s="297" t="str">
        <f t="shared" si="9"/>
        <v>OUI</v>
      </c>
      <c r="Q71" s="297">
        <f t="shared" ca="1" si="11"/>
        <v>0.96282914400460617</v>
      </c>
      <c r="R71" s="202"/>
      <c r="S71" s="256" t="e">
        <f t="shared" si="10"/>
        <v>#DIV/0!</v>
      </c>
      <c r="T71" s="179"/>
      <c r="U71" s="179"/>
      <c r="V71" s="188"/>
      <c r="W71" s="179"/>
      <c r="X71" s="181"/>
      <c r="Y71" s="181"/>
      <c r="Z71" s="179"/>
      <c r="AA71" s="11"/>
      <c r="AB71" s="11"/>
      <c r="AC71" s="11"/>
      <c r="AD71" s="11"/>
      <c r="AE71" s="11"/>
      <c r="AF71" s="11"/>
      <c r="AG71" s="11"/>
      <c r="AH71" s="11"/>
      <c r="AI71" s="11"/>
    </row>
    <row r="72" spans="1:37" ht="37.5" customHeight="1" x14ac:dyDescent="0.2">
      <c r="A72" s="269"/>
      <c r="B72" s="270"/>
      <c r="C72" s="270"/>
      <c r="D72" s="270"/>
      <c r="E72" s="270"/>
      <c r="F72" s="270"/>
      <c r="G72" s="270"/>
      <c r="H72" s="270"/>
      <c r="I72" s="270"/>
      <c r="J72" s="271">
        <f>SUM(J60:J71)</f>
        <v>0</v>
      </c>
      <c r="K72" s="271"/>
      <c r="L72" s="271">
        <f>SUM(L60:L71)</f>
        <v>0</v>
      </c>
      <c r="M72" s="272"/>
      <c r="N72" s="271">
        <f>SUM(N60:N71)</f>
        <v>0</v>
      </c>
      <c r="O72" s="259"/>
      <c r="P72" s="259"/>
      <c r="X72" s="182" t="str">
        <f>IF(SUM(X60:X71)=0,"",SUM(X60:X71))</f>
        <v/>
      </c>
      <c r="Y72" s="182" t="str">
        <f>IF(SUM(Y60:Y71)=0,"",SUM(Y60:Y71))</f>
        <v/>
      </c>
      <c r="Z72" s="11"/>
      <c r="AA72" s="11"/>
      <c r="AB72" s="11"/>
      <c r="AC72" s="11"/>
      <c r="AD72" s="11"/>
      <c r="AE72" s="11"/>
      <c r="AF72" s="11"/>
      <c r="AG72" s="11"/>
      <c r="AH72" s="11"/>
      <c r="AI72" s="11"/>
    </row>
    <row r="73" spans="1:37" x14ac:dyDescent="0.2">
      <c r="A73" s="259"/>
      <c r="B73" s="259"/>
      <c r="C73" s="259"/>
      <c r="D73" s="259"/>
      <c r="E73" s="259"/>
      <c r="F73" s="259"/>
      <c r="G73" s="259"/>
      <c r="H73" s="259"/>
      <c r="I73" s="259"/>
      <c r="J73" s="259"/>
      <c r="K73" s="259"/>
      <c r="L73" s="259"/>
      <c r="M73" s="259"/>
      <c r="N73" s="259"/>
    </row>
    <row r="74" spans="1:37" ht="16.5" customHeight="1" x14ac:dyDescent="0.2">
      <c r="A74" s="273" t="s">
        <v>254</v>
      </c>
      <c r="B74" s="274"/>
      <c r="C74" s="274"/>
      <c r="D74" s="274"/>
      <c r="E74" s="274"/>
      <c r="F74" s="274"/>
      <c r="G74" s="274"/>
      <c r="H74" s="274"/>
      <c r="I74" s="274"/>
      <c r="J74" s="274"/>
      <c r="K74" s="274"/>
      <c r="L74" s="274"/>
      <c r="M74" s="259"/>
      <c r="N74" s="259"/>
    </row>
    <row r="75" spans="1:37" x14ac:dyDescent="0.2">
      <c r="A75" s="295">
        <f>A60</f>
        <v>0</v>
      </c>
      <c r="B75" s="275" t="str">
        <f>A56</f>
        <v>Lot n°3 - Intitulé à renseigner</v>
      </c>
      <c r="C75" s="275" t="str">
        <f>B57</f>
        <v>Raison sociale de l'attributaire à renseigner</v>
      </c>
      <c r="D75" s="314" t="s">
        <v>260</v>
      </c>
      <c r="E75" s="315" t="s">
        <v>260</v>
      </c>
      <c r="F75" s="276">
        <f>MIN($F60:$F71)</f>
        <v>0</v>
      </c>
      <c r="G75" s="276">
        <f>MAX(F60:F71,H60:H71)</f>
        <v>0</v>
      </c>
      <c r="H75" s="277" t="s">
        <v>98</v>
      </c>
      <c r="I75" s="316" t="s">
        <v>260</v>
      </c>
      <c r="J75" s="278">
        <f>J72</f>
        <v>0</v>
      </c>
      <c r="K75" s="278">
        <f>L72</f>
        <v>0</v>
      </c>
      <c r="L75" s="259"/>
      <c r="M75" s="259"/>
      <c r="N75" s="259"/>
      <c r="O75" s="279"/>
      <c r="P75" s="54"/>
      <c r="Q75" s="54"/>
      <c r="R75" s="54"/>
      <c r="S75" s="54"/>
      <c r="T75" s="1"/>
      <c r="U75" s="1"/>
      <c r="V75" s="1"/>
      <c r="W75" s="51"/>
      <c r="X75" s="51"/>
      <c r="Y75" s="51"/>
      <c r="AH75" s="189">
        <f>N72</f>
        <v>0</v>
      </c>
      <c r="AI75" s="1"/>
      <c r="AJ75" s="1"/>
      <c r="AK75" s="1"/>
    </row>
    <row r="76" spans="1:37" x14ac:dyDescent="0.2">
      <c r="A76" s="259"/>
      <c r="B76" s="259"/>
      <c r="C76" s="259"/>
      <c r="D76" s="259"/>
      <c r="E76" s="259"/>
      <c r="F76" s="259"/>
      <c r="G76" s="259"/>
      <c r="H76" s="259"/>
      <c r="I76" s="259"/>
      <c r="J76" s="259"/>
      <c r="K76" s="259"/>
      <c r="L76" s="259"/>
      <c r="M76" s="259"/>
      <c r="N76" s="259"/>
    </row>
    <row r="77" spans="1:37" s="1" customFormat="1" ht="42" customHeight="1" x14ac:dyDescent="0.2">
      <c r="A77" s="263" t="s">
        <v>85</v>
      </c>
      <c r="B77" s="264" t="s">
        <v>99</v>
      </c>
      <c r="C77" s="121" t="str">
        <f>IF(C54="","",C54)</f>
        <v/>
      </c>
      <c r="D77" s="264" t="s">
        <v>100</v>
      </c>
      <c r="E77" s="121" t="str">
        <f>IF(E54="","",E54)</f>
        <v/>
      </c>
      <c r="F77" s="259"/>
      <c r="G77" s="17"/>
      <c r="H77" s="18"/>
      <c r="I77" s="18"/>
      <c r="J77" s="18"/>
      <c r="K77" s="18"/>
      <c r="L77" s="18"/>
      <c r="M77" s="259"/>
      <c r="N77" s="18"/>
    </row>
    <row r="78" spans="1:37" s="11" customFormat="1" ht="20.25" customHeight="1" x14ac:dyDescent="0.2">
      <c r="A78" s="53"/>
      <c r="B78" s="53"/>
      <c r="C78" s="53"/>
      <c r="D78" s="27"/>
      <c r="E78" s="27"/>
      <c r="F78" s="27"/>
      <c r="G78" s="19"/>
      <c r="H78" s="19"/>
      <c r="I78" s="19"/>
      <c r="J78" s="19"/>
      <c r="K78" s="19"/>
      <c r="L78" s="19"/>
      <c r="M78" s="259"/>
      <c r="N78" s="19"/>
      <c r="O78" s="19"/>
      <c r="P78" s="19"/>
      <c r="Q78" s="19"/>
      <c r="R78" s="19"/>
      <c r="S78" s="19"/>
      <c r="T78" s="19"/>
      <c r="U78" s="19"/>
    </row>
    <row r="79" spans="1:37" s="48" customFormat="1" ht="24.75" customHeight="1" x14ac:dyDescent="0.25">
      <c r="A79" s="383" t="s">
        <v>202</v>
      </c>
      <c r="B79" s="383"/>
      <c r="C79" s="383"/>
      <c r="D79" s="259"/>
      <c r="E79" s="259"/>
      <c r="F79" s="259"/>
      <c r="G79" s="259"/>
      <c r="H79" s="259"/>
      <c r="I79" s="259"/>
      <c r="J79" s="259"/>
      <c r="K79" s="259"/>
      <c r="L79" s="259"/>
      <c r="M79" s="259"/>
      <c r="N79" s="259"/>
      <c r="O79"/>
      <c r="P79" s="384" t="s">
        <v>63</v>
      </c>
      <c r="Q79" s="385"/>
      <c r="R79" s="385"/>
      <c r="S79" s="385"/>
      <c r="T79" s="385"/>
      <c r="U79" s="385"/>
      <c r="V79" s="385"/>
      <c r="W79" s="385"/>
      <c r="X79" s="385"/>
      <c r="Y79" s="385"/>
      <c r="Z79" s="386"/>
      <c r="AA79" s="20"/>
      <c r="AB79" s="20"/>
      <c r="AC79" s="20"/>
      <c r="AD79" s="20"/>
      <c r="AE79" s="20"/>
      <c r="AF79" s="20"/>
      <c r="AG79" s="20"/>
      <c r="AH79" s="20"/>
      <c r="AI79" s="20"/>
    </row>
    <row r="80" spans="1:37" s="48" customFormat="1" ht="24.75" customHeight="1" x14ac:dyDescent="0.25">
      <c r="A80" s="265" t="s">
        <v>152</v>
      </c>
      <c r="B80" s="383" t="s">
        <v>154</v>
      </c>
      <c r="C80" s="383"/>
      <c r="D80" s="259"/>
      <c r="E80" s="259"/>
      <c r="F80" s="259"/>
      <c r="G80" s="259"/>
      <c r="H80" s="259"/>
      <c r="I80" s="259"/>
      <c r="J80" s="259"/>
      <c r="K80" s="259"/>
      <c r="L80" s="259"/>
      <c r="M80" s="259"/>
      <c r="N80" s="259"/>
      <c r="O80"/>
      <c r="P80" s="387"/>
      <c r="Q80" s="388"/>
      <c r="R80" s="388"/>
      <c r="S80" s="388"/>
      <c r="T80" s="388"/>
      <c r="U80" s="388"/>
      <c r="V80" s="388"/>
      <c r="W80" s="388"/>
      <c r="X80" s="388"/>
      <c r="Y80" s="388"/>
      <c r="Z80" s="389"/>
      <c r="AA80" s="20"/>
      <c r="AB80" s="20"/>
      <c r="AC80" s="20"/>
      <c r="AD80" s="20"/>
      <c r="AE80" s="20"/>
      <c r="AF80" s="20"/>
      <c r="AG80" s="20"/>
      <c r="AH80" s="20"/>
      <c r="AI80" s="20"/>
    </row>
    <row r="81" spans="1:35" s="48" customFormat="1" ht="53.25" customHeight="1" x14ac:dyDescent="0.25">
      <c r="A81" s="265" t="s">
        <v>197</v>
      </c>
      <c r="B81" s="390" t="s">
        <v>199</v>
      </c>
      <c r="C81" s="391"/>
      <c r="D81" s="266"/>
      <c r="E81" s="266"/>
      <c r="F81" s="266"/>
      <c r="G81" s="266"/>
      <c r="H81" s="266"/>
      <c r="I81" s="266"/>
      <c r="J81" s="266"/>
      <c r="K81" s="266"/>
      <c r="L81" s="267"/>
      <c r="M81" s="19"/>
      <c r="N81" s="19"/>
      <c r="O81"/>
      <c r="P81" s="392" t="s">
        <v>226</v>
      </c>
      <c r="Q81" s="392"/>
      <c r="R81" s="392"/>
      <c r="S81" s="392"/>
      <c r="T81" s="193"/>
      <c r="U81" s="193"/>
      <c r="V81" s="193"/>
      <c r="W81" s="193"/>
      <c r="X81" s="193"/>
      <c r="Y81" s="193"/>
      <c r="Z81" s="192"/>
      <c r="AA81" s="20"/>
      <c r="AB81" s="20"/>
      <c r="AC81" s="20"/>
      <c r="AD81" s="20"/>
      <c r="AE81" s="20"/>
      <c r="AF81" s="20"/>
      <c r="AG81" s="20"/>
      <c r="AH81" s="20"/>
      <c r="AI81" s="20"/>
    </row>
    <row r="82" spans="1:35" ht="165.75" x14ac:dyDescent="0.2">
      <c r="A82" s="268" t="s">
        <v>223</v>
      </c>
      <c r="B82" s="268" t="s">
        <v>224</v>
      </c>
      <c r="C82" s="268" t="s">
        <v>1</v>
      </c>
      <c r="D82" s="268" t="s">
        <v>145</v>
      </c>
      <c r="E82" s="268" t="s">
        <v>144</v>
      </c>
      <c r="F82" s="268" t="s">
        <v>131</v>
      </c>
      <c r="G82" s="268" t="s">
        <v>147</v>
      </c>
      <c r="H82" s="268" t="s">
        <v>198</v>
      </c>
      <c r="I82" s="268" t="s">
        <v>0</v>
      </c>
      <c r="J82" s="268" t="s">
        <v>148</v>
      </c>
      <c r="K82" s="268" t="s">
        <v>205</v>
      </c>
      <c r="L82" s="268" t="s">
        <v>5</v>
      </c>
      <c r="M82" s="268" t="s">
        <v>14</v>
      </c>
      <c r="N82" s="268" t="s">
        <v>146</v>
      </c>
      <c r="P82" s="190" t="s">
        <v>218</v>
      </c>
      <c r="Q82" s="190" t="s">
        <v>219</v>
      </c>
      <c r="R82" s="190" t="s">
        <v>261</v>
      </c>
      <c r="S82" s="249" t="s">
        <v>228</v>
      </c>
      <c r="T82" s="190" t="s">
        <v>60</v>
      </c>
      <c r="U82" s="190" t="s">
        <v>61</v>
      </c>
      <c r="V82" s="191" t="s">
        <v>206</v>
      </c>
      <c r="W82" s="190" t="s">
        <v>62</v>
      </c>
      <c r="X82" s="190" t="s">
        <v>38</v>
      </c>
      <c r="Y82" s="190" t="s">
        <v>57</v>
      </c>
      <c r="Z82" s="190" t="s">
        <v>14</v>
      </c>
      <c r="AA82" s="11"/>
      <c r="AB82" s="11"/>
      <c r="AC82" s="11"/>
      <c r="AD82" s="11"/>
      <c r="AE82" s="11"/>
      <c r="AF82" s="11"/>
      <c r="AG82" s="11"/>
      <c r="AH82" s="11"/>
      <c r="AI82" s="11"/>
    </row>
    <row r="83" spans="1:35" x14ac:dyDescent="0.2">
      <c r="A83" s="122"/>
      <c r="B83" s="122"/>
      <c r="C83" s="122"/>
      <c r="D83" s="123"/>
      <c r="E83" s="121"/>
      <c r="F83" s="121"/>
      <c r="G83" s="123"/>
      <c r="H83" s="121"/>
      <c r="I83" s="123"/>
      <c r="J83" s="111"/>
      <c r="K83" s="299"/>
      <c r="L83" s="111"/>
      <c r="M83" s="123"/>
      <c r="N83" s="99">
        <f t="shared" ref="N83:N94" si="12">J83-L83</f>
        <v>0</v>
      </c>
      <c r="P83" s="297" t="str">
        <f t="shared" ref="P83:P94" si="13">IF(COUNTIF(A:F,A83)&gt;=25,"OUI","NON")</f>
        <v>OUI</v>
      </c>
      <c r="Q83" s="297">
        <f ca="1">IF(P83="oui",RAND(),"&lt;25 lignes donc pas d'échantillonnage")</f>
        <v>0.21575829263627044</v>
      </c>
      <c r="R83" s="201"/>
      <c r="S83" s="256" t="e">
        <f t="shared" ref="S83:S94" si="14">IF(P83="oui",IF(SUMIFS(N:N,A:A,A83,R:R,"&lt;="&amp;R83)/SUMIF(A:A,A83,N:N)&lt;0.8,"hors Echantillon","Echantillon à Contrôler"), "Contrôle en exhaustif")</f>
        <v>#DIV/0!</v>
      </c>
      <c r="T83" s="179"/>
      <c r="U83" s="179"/>
      <c r="V83" s="188"/>
      <c r="W83" s="179"/>
      <c r="X83" s="181"/>
      <c r="Y83" s="181"/>
      <c r="Z83" s="179"/>
      <c r="AA83" s="11"/>
      <c r="AB83" s="11"/>
      <c r="AC83" s="11"/>
      <c r="AD83" s="11"/>
      <c r="AE83" s="11"/>
      <c r="AF83" s="11"/>
      <c r="AG83" s="11"/>
      <c r="AH83" s="11"/>
      <c r="AI83" s="11"/>
    </row>
    <row r="84" spans="1:35" x14ac:dyDescent="0.2">
      <c r="A84" s="122"/>
      <c r="B84" s="122"/>
      <c r="C84" s="122"/>
      <c r="D84" s="123"/>
      <c r="E84" s="121"/>
      <c r="F84" s="121"/>
      <c r="G84" s="123"/>
      <c r="H84" s="121"/>
      <c r="I84" s="123"/>
      <c r="J84" s="111"/>
      <c r="K84" s="299"/>
      <c r="L84" s="111"/>
      <c r="M84" s="123"/>
      <c r="N84" s="99">
        <f t="shared" si="12"/>
        <v>0</v>
      </c>
      <c r="P84" s="297" t="str">
        <f t="shared" si="13"/>
        <v>OUI</v>
      </c>
      <c r="Q84" s="297">
        <f t="shared" ref="Q84:Q94" ca="1" si="15">IF(P84="oui",RAND(),"&lt;25 lignes donc pas d'échantillonnage")</f>
        <v>0.37811527445421211</v>
      </c>
      <c r="R84" s="201"/>
      <c r="S84" s="256" t="e">
        <f t="shared" si="14"/>
        <v>#DIV/0!</v>
      </c>
      <c r="T84" s="179"/>
      <c r="U84" s="179"/>
      <c r="V84" s="188"/>
      <c r="W84" s="179"/>
      <c r="X84" s="181"/>
      <c r="Y84" s="181"/>
      <c r="Z84" s="179"/>
      <c r="AA84" s="11"/>
      <c r="AB84" s="11"/>
      <c r="AC84" s="11"/>
      <c r="AD84" s="11"/>
      <c r="AE84" s="11"/>
      <c r="AF84" s="11"/>
      <c r="AG84" s="11"/>
      <c r="AH84" s="11"/>
      <c r="AI84" s="11"/>
    </row>
    <row r="85" spans="1:35" x14ac:dyDescent="0.2">
      <c r="A85" s="122"/>
      <c r="B85" s="122"/>
      <c r="C85" s="122"/>
      <c r="D85" s="123"/>
      <c r="E85" s="121"/>
      <c r="F85" s="121"/>
      <c r="G85" s="123"/>
      <c r="H85" s="121"/>
      <c r="I85" s="123"/>
      <c r="J85" s="111"/>
      <c r="K85" s="299"/>
      <c r="L85" s="111"/>
      <c r="M85" s="123"/>
      <c r="N85" s="99">
        <f t="shared" si="12"/>
        <v>0</v>
      </c>
      <c r="P85" s="297" t="str">
        <f t="shared" si="13"/>
        <v>OUI</v>
      </c>
      <c r="Q85" s="297">
        <f t="shared" ca="1" si="15"/>
        <v>0.75715946717156146</v>
      </c>
      <c r="R85" s="201"/>
      <c r="S85" s="256" t="e">
        <f t="shared" si="14"/>
        <v>#DIV/0!</v>
      </c>
      <c r="T85" s="179"/>
      <c r="U85" s="179"/>
      <c r="V85" s="188"/>
      <c r="W85" s="179"/>
      <c r="X85" s="181"/>
      <c r="Y85" s="181"/>
      <c r="Z85" s="179"/>
      <c r="AA85" s="11"/>
      <c r="AB85" s="11"/>
      <c r="AC85" s="11"/>
      <c r="AD85" s="11"/>
      <c r="AE85" s="11"/>
      <c r="AF85" s="11"/>
      <c r="AG85" s="11"/>
      <c r="AH85" s="11"/>
      <c r="AI85" s="11"/>
    </row>
    <row r="86" spans="1:35" x14ac:dyDescent="0.2">
      <c r="A86" s="122"/>
      <c r="B86" s="122"/>
      <c r="C86" s="122"/>
      <c r="D86" s="123"/>
      <c r="E86" s="121"/>
      <c r="F86" s="121"/>
      <c r="G86" s="123"/>
      <c r="H86" s="121"/>
      <c r="I86" s="123"/>
      <c r="J86" s="111"/>
      <c r="K86" s="299"/>
      <c r="L86" s="111"/>
      <c r="M86" s="123"/>
      <c r="N86" s="99">
        <f t="shared" si="12"/>
        <v>0</v>
      </c>
      <c r="P86" s="297" t="str">
        <f t="shared" si="13"/>
        <v>OUI</v>
      </c>
      <c r="Q86" s="297">
        <f t="shared" ca="1" si="15"/>
        <v>0.54661223615637766</v>
      </c>
      <c r="R86" s="201"/>
      <c r="S86" s="256" t="e">
        <f t="shared" si="14"/>
        <v>#DIV/0!</v>
      </c>
      <c r="T86" s="179"/>
      <c r="U86" s="179"/>
      <c r="V86" s="188"/>
      <c r="W86" s="179"/>
      <c r="X86" s="181"/>
      <c r="Y86" s="181"/>
      <c r="Z86" s="179"/>
      <c r="AA86" s="11"/>
      <c r="AB86" s="11"/>
      <c r="AC86" s="11"/>
      <c r="AD86" s="11"/>
      <c r="AE86" s="11"/>
      <c r="AF86" s="11"/>
      <c r="AG86" s="11"/>
      <c r="AH86" s="11"/>
      <c r="AI86" s="11"/>
    </row>
    <row r="87" spans="1:35" x14ac:dyDescent="0.2">
      <c r="A87" s="122"/>
      <c r="B87" s="122"/>
      <c r="C87" s="122"/>
      <c r="D87" s="123"/>
      <c r="E87" s="121"/>
      <c r="F87" s="113"/>
      <c r="G87" s="122"/>
      <c r="H87" s="121"/>
      <c r="I87" s="124"/>
      <c r="J87" s="117"/>
      <c r="K87" s="299"/>
      <c r="L87" s="118"/>
      <c r="M87" s="125"/>
      <c r="N87" s="99">
        <f t="shared" si="12"/>
        <v>0</v>
      </c>
      <c r="P87" s="297" t="str">
        <f t="shared" si="13"/>
        <v>OUI</v>
      </c>
      <c r="Q87" s="297">
        <f t="shared" ca="1" si="15"/>
        <v>0.59145411145940041</v>
      </c>
      <c r="R87" s="201"/>
      <c r="S87" s="256" t="e">
        <f t="shared" si="14"/>
        <v>#DIV/0!</v>
      </c>
      <c r="T87" s="179"/>
      <c r="U87" s="179"/>
      <c r="V87" s="188"/>
      <c r="W87" s="179"/>
      <c r="X87" s="181"/>
      <c r="Y87" s="181"/>
      <c r="Z87" s="179"/>
      <c r="AA87" s="11"/>
      <c r="AB87" s="11"/>
      <c r="AC87" s="11"/>
      <c r="AD87" s="11"/>
      <c r="AE87" s="11"/>
      <c r="AF87" s="11"/>
      <c r="AG87" s="11"/>
      <c r="AH87" s="11"/>
      <c r="AI87" s="11"/>
    </row>
    <row r="88" spans="1:35" ht="19.5" customHeight="1" x14ac:dyDescent="0.2">
      <c r="A88" s="122"/>
      <c r="B88" s="122"/>
      <c r="C88" s="122"/>
      <c r="D88" s="123"/>
      <c r="E88" s="121"/>
      <c r="F88" s="113"/>
      <c r="G88" s="122"/>
      <c r="H88" s="121"/>
      <c r="I88" s="124"/>
      <c r="J88" s="117"/>
      <c r="K88" s="299"/>
      <c r="L88" s="118"/>
      <c r="M88" s="125"/>
      <c r="N88" s="99">
        <f t="shared" si="12"/>
        <v>0</v>
      </c>
      <c r="P88" s="297" t="str">
        <f t="shared" si="13"/>
        <v>OUI</v>
      </c>
      <c r="Q88" s="297">
        <f t="shared" ca="1" si="15"/>
        <v>0.94741181896913529</v>
      </c>
      <c r="R88" s="201"/>
      <c r="S88" s="256" t="e">
        <f t="shared" si="14"/>
        <v>#DIV/0!</v>
      </c>
      <c r="T88" s="179"/>
      <c r="U88" s="179"/>
      <c r="V88" s="188"/>
      <c r="W88" s="179"/>
      <c r="X88" s="181"/>
      <c r="Y88" s="181"/>
      <c r="Z88" s="179"/>
      <c r="AA88" s="11"/>
      <c r="AB88" s="11"/>
      <c r="AC88" s="11"/>
      <c r="AD88" s="11"/>
      <c r="AE88" s="11"/>
      <c r="AF88" s="11"/>
      <c r="AG88" s="11"/>
      <c r="AH88" s="11"/>
      <c r="AI88" s="11"/>
    </row>
    <row r="89" spans="1:35" ht="19.5" customHeight="1" x14ac:dyDescent="0.2">
      <c r="A89" s="122"/>
      <c r="B89" s="122"/>
      <c r="C89" s="122"/>
      <c r="D89" s="123"/>
      <c r="E89" s="121"/>
      <c r="F89" s="113"/>
      <c r="G89" s="122"/>
      <c r="H89" s="121"/>
      <c r="I89" s="124"/>
      <c r="J89" s="117"/>
      <c r="K89" s="299"/>
      <c r="L89" s="118"/>
      <c r="M89" s="125"/>
      <c r="N89" s="99">
        <f t="shared" si="12"/>
        <v>0</v>
      </c>
      <c r="P89" s="297" t="str">
        <f t="shared" si="13"/>
        <v>OUI</v>
      </c>
      <c r="Q89" s="297">
        <f t="shared" ca="1" si="15"/>
        <v>0.3268986573241407</v>
      </c>
      <c r="R89" s="201"/>
      <c r="S89" s="256" t="e">
        <f t="shared" si="14"/>
        <v>#DIV/0!</v>
      </c>
      <c r="T89" s="179"/>
      <c r="U89" s="179"/>
      <c r="V89" s="188"/>
      <c r="W89" s="179"/>
      <c r="X89" s="181"/>
      <c r="Y89" s="181"/>
      <c r="Z89" s="179"/>
      <c r="AA89" s="11"/>
      <c r="AB89" s="11"/>
      <c r="AC89" s="11"/>
      <c r="AD89" s="11"/>
      <c r="AE89" s="11"/>
      <c r="AF89" s="11"/>
      <c r="AG89" s="11"/>
      <c r="AH89" s="11"/>
      <c r="AI89" s="11"/>
    </row>
    <row r="90" spans="1:35" ht="19.5" customHeight="1" x14ac:dyDescent="0.2">
      <c r="A90" s="122"/>
      <c r="B90" s="122"/>
      <c r="C90" s="122"/>
      <c r="D90" s="123"/>
      <c r="E90" s="121"/>
      <c r="F90" s="113"/>
      <c r="G90" s="122"/>
      <c r="H90" s="121"/>
      <c r="I90" s="124"/>
      <c r="J90" s="117"/>
      <c r="K90" s="299"/>
      <c r="L90" s="118"/>
      <c r="M90" s="125"/>
      <c r="N90" s="99">
        <f t="shared" si="12"/>
        <v>0</v>
      </c>
      <c r="P90" s="297" t="str">
        <f t="shared" si="13"/>
        <v>OUI</v>
      </c>
      <c r="Q90" s="297">
        <f t="shared" ca="1" si="15"/>
        <v>0.51040519154924235</v>
      </c>
      <c r="R90" s="202"/>
      <c r="S90" s="256" t="e">
        <f t="shared" si="14"/>
        <v>#DIV/0!</v>
      </c>
      <c r="T90" s="179"/>
      <c r="U90" s="179"/>
      <c r="V90" s="188"/>
      <c r="W90" s="179"/>
      <c r="X90" s="181"/>
      <c r="Y90" s="181"/>
      <c r="Z90" s="179"/>
      <c r="AA90" s="11"/>
      <c r="AB90" s="11"/>
      <c r="AC90" s="11"/>
      <c r="AD90" s="11"/>
      <c r="AE90" s="11"/>
      <c r="AF90" s="11"/>
      <c r="AG90" s="11"/>
      <c r="AH90" s="11"/>
      <c r="AI90" s="11"/>
    </row>
    <row r="91" spans="1:35" ht="19.5" customHeight="1" x14ac:dyDescent="0.2">
      <c r="A91" s="122"/>
      <c r="B91" s="122"/>
      <c r="C91" s="122"/>
      <c r="D91" s="123"/>
      <c r="E91" s="121"/>
      <c r="F91" s="113"/>
      <c r="G91" s="122"/>
      <c r="H91" s="121"/>
      <c r="I91" s="124"/>
      <c r="J91" s="117"/>
      <c r="K91" s="299"/>
      <c r="L91" s="118"/>
      <c r="M91" s="125"/>
      <c r="N91" s="99">
        <f t="shared" si="12"/>
        <v>0</v>
      </c>
      <c r="P91" s="297" t="str">
        <f t="shared" si="13"/>
        <v>OUI</v>
      </c>
      <c r="Q91" s="297">
        <f t="shared" ca="1" si="15"/>
        <v>0.23653992035891303</v>
      </c>
      <c r="R91" s="202"/>
      <c r="S91" s="256" t="e">
        <f t="shared" si="14"/>
        <v>#DIV/0!</v>
      </c>
      <c r="T91" s="179"/>
      <c r="U91" s="179"/>
      <c r="V91" s="188"/>
      <c r="W91" s="179"/>
      <c r="X91" s="181"/>
      <c r="Y91" s="181"/>
      <c r="Z91" s="179"/>
      <c r="AA91" s="11"/>
      <c r="AB91" s="11"/>
      <c r="AC91" s="11"/>
      <c r="AD91" s="11"/>
      <c r="AE91" s="11"/>
      <c r="AF91" s="11"/>
      <c r="AG91" s="11"/>
      <c r="AH91" s="11"/>
      <c r="AI91" s="11"/>
    </row>
    <row r="92" spans="1:35" ht="19.5" customHeight="1" x14ac:dyDescent="0.2">
      <c r="A92" s="122"/>
      <c r="B92" s="122"/>
      <c r="C92" s="122"/>
      <c r="D92" s="123"/>
      <c r="E92" s="121"/>
      <c r="F92" s="113"/>
      <c r="G92" s="122"/>
      <c r="H92" s="121"/>
      <c r="I92" s="124"/>
      <c r="J92" s="117"/>
      <c r="K92" s="299"/>
      <c r="L92" s="118"/>
      <c r="M92" s="125"/>
      <c r="N92" s="99">
        <f t="shared" si="12"/>
        <v>0</v>
      </c>
      <c r="P92" s="297" t="str">
        <f t="shared" si="13"/>
        <v>OUI</v>
      </c>
      <c r="Q92" s="297">
        <f t="shared" ca="1" si="15"/>
        <v>0.60025935821090848</v>
      </c>
      <c r="R92" s="202"/>
      <c r="S92" s="256" t="e">
        <f t="shared" si="14"/>
        <v>#DIV/0!</v>
      </c>
      <c r="T92" s="179"/>
      <c r="U92" s="179"/>
      <c r="V92" s="188"/>
      <c r="W92" s="179"/>
      <c r="X92" s="181"/>
      <c r="Y92" s="181"/>
      <c r="Z92" s="179"/>
      <c r="AA92" s="11"/>
      <c r="AB92" s="11"/>
      <c r="AC92" s="11"/>
      <c r="AD92" s="11"/>
      <c r="AE92" s="11"/>
      <c r="AF92" s="11"/>
      <c r="AG92" s="11"/>
      <c r="AH92" s="11"/>
      <c r="AI92" s="11"/>
    </row>
    <row r="93" spans="1:35" ht="19.5" customHeight="1" x14ac:dyDescent="0.2">
      <c r="A93" s="122"/>
      <c r="B93" s="122"/>
      <c r="C93" s="122"/>
      <c r="D93" s="123"/>
      <c r="E93" s="121"/>
      <c r="F93" s="113"/>
      <c r="G93" s="122"/>
      <c r="H93" s="121"/>
      <c r="I93" s="124"/>
      <c r="J93" s="117"/>
      <c r="K93" s="299"/>
      <c r="L93" s="118"/>
      <c r="M93" s="125"/>
      <c r="N93" s="99">
        <f t="shared" si="12"/>
        <v>0</v>
      </c>
      <c r="P93" s="297" t="str">
        <f t="shared" si="13"/>
        <v>OUI</v>
      </c>
      <c r="Q93" s="297">
        <f t="shared" ca="1" si="15"/>
        <v>0.33794323235787094</v>
      </c>
      <c r="R93" s="202"/>
      <c r="S93" s="256" t="e">
        <f t="shared" si="14"/>
        <v>#DIV/0!</v>
      </c>
      <c r="T93" s="179"/>
      <c r="U93" s="179"/>
      <c r="V93" s="188"/>
      <c r="W93" s="179"/>
      <c r="X93" s="181"/>
      <c r="Y93" s="181"/>
      <c r="Z93" s="179"/>
      <c r="AA93" s="11"/>
      <c r="AB93" s="11"/>
      <c r="AC93" s="11"/>
      <c r="AD93" s="11"/>
      <c r="AE93" s="11"/>
      <c r="AF93" s="11"/>
      <c r="AG93" s="11"/>
      <c r="AH93" s="11"/>
      <c r="AI93" s="11"/>
    </row>
    <row r="94" spans="1:35" ht="19.5" customHeight="1" x14ac:dyDescent="0.2">
      <c r="A94" s="122"/>
      <c r="B94" s="122"/>
      <c r="C94" s="122"/>
      <c r="D94" s="123"/>
      <c r="E94" s="121"/>
      <c r="F94" s="113"/>
      <c r="G94" s="122"/>
      <c r="H94" s="121"/>
      <c r="I94" s="124"/>
      <c r="J94" s="117"/>
      <c r="K94" s="299"/>
      <c r="L94" s="118"/>
      <c r="M94" s="125"/>
      <c r="N94" s="99">
        <f t="shared" si="12"/>
        <v>0</v>
      </c>
      <c r="P94" s="297" t="str">
        <f t="shared" si="13"/>
        <v>OUI</v>
      </c>
      <c r="Q94" s="297">
        <f t="shared" ca="1" si="15"/>
        <v>0.80558920724993865</v>
      </c>
      <c r="R94" s="202"/>
      <c r="S94" s="256" t="e">
        <f t="shared" si="14"/>
        <v>#DIV/0!</v>
      </c>
      <c r="T94" s="179"/>
      <c r="U94" s="179"/>
      <c r="V94" s="188"/>
      <c r="W94" s="179"/>
      <c r="X94" s="181"/>
      <c r="Y94" s="181"/>
      <c r="Z94" s="179"/>
      <c r="AA94" s="11"/>
      <c r="AB94" s="11"/>
      <c r="AC94" s="11"/>
      <c r="AD94" s="11"/>
      <c r="AE94" s="11"/>
      <c r="AF94" s="11"/>
      <c r="AG94" s="11"/>
      <c r="AH94" s="11"/>
      <c r="AI94" s="11"/>
    </row>
    <row r="95" spans="1:35" ht="37.5" customHeight="1" x14ac:dyDescent="0.2">
      <c r="A95" s="269"/>
      <c r="B95" s="270"/>
      <c r="C95" s="270"/>
      <c r="D95" s="270"/>
      <c r="E95" s="270"/>
      <c r="F95" s="270"/>
      <c r="G95" s="270"/>
      <c r="H95" s="270"/>
      <c r="I95" s="270"/>
      <c r="J95" s="271">
        <f>SUM(J83:J94)</f>
        <v>0</v>
      </c>
      <c r="K95" s="271"/>
      <c r="L95" s="271">
        <f>SUM(L83:L94)</f>
        <v>0</v>
      </c>
      <c r="M95" s="272"/>
      <c r="N95" s="271">
        <f>SUM(N83:N94)</f>
        <v>0</v>
      </c>
      <c r="O95" s="259"/>
      <c r="P95" s="259"/>
      <c r="X95" s="182" t="str">
        <f>IF(SUM(X83:X94)=0,"",SUM(X83:X94))</f>
        <v/>
      </c>
      <c r="Y95" s="182" t="str">
        <f>IF(SUM(Y83:Y94)=0,"",SUM(Y83:Y94))</f>
        <v/>
      </c>
      <c r="Z95" s="11"/>
      <c r="AA95" s="11"/>
      <c r="AB95" s="11"/>
      <c r="AC95" s="11"/>
      <c r="AD95" s="11"/>
      <c r="AE95" s="11"/>
      <c r="AF95" s="11"/>
      <c r="AG95" s="11"/>
      <c r="AH95" s="11"/>
      <c r="AI95" s="11"/>
    </row>
    <row r="96" spans="1:35" x14ac:dyDescent="0.2">
      <c r="A96" s="259"/>
      <c r="B96" s="259"/>
      <c r="C96" s="259"/>
      <c r="D96" s="259"/>
      <c r="E96" s="259"/>
      <c r="F96" s="259"/>
      <c r="G96" s="259"/>
      <c r="H96" s="259"/>
      <c r="I96" s="259"/>
      <c r="J96" s="259"/>
      <c r="K96" s="259"/>
      <c r="L96" s="259"/>
      <c r="M96" s="259"/>
      <c r="N96" s="259"/>
    </row>
    <row r="97" spans="1:37" ht="16.5" customHeight="1" x14ac:dyDescent="0.2">
      <c r="A97" s="273" t="s">
        <v>254</v>
      </c>
      <c r="B97" s="274"/>
      <c r="C97" s="274"/>
      <c r="D97" s="274"/>
      <c r="E97" s="274"/>
      <c r="F97" s="274"/>
      <c r="G97" s="274"/>
      <c r="H97" s="274"/>
      <c r="I97" s="274"/>
      <c r="J97" s="274"/>
      <c r="K97" s="274"/>
      <c r="L97" s="274"/>
      <c r="M97" s="259"/>
      <c r="N97" s="259"/>
    </row>
    <row r="98" spans="1:37" x14ac:dyDescent="0.2">
      <c r="A98" s="295">
        <f>A83</f>
        <v>0</v>
      </c>
      <c r="B98" s="275" t="str">
        <f>A79</f>
        <v>Lot n°4 - Intitulé à renseigner</v>
      </c>
      <c r="C98" s="275" t="str">
        <f>B80</f>
        <v>Raison sociale de l'attributaire à renseigner</v>
      </c>
      <c r="D98" s="314" t="s">
        <v>260</v>
      </c>
      <c r="E98" s="315" t="s">
        <v>260</v>
      </c>
      <c r="F98" s="276">
        <f>MIN($F83:$F94)</f>
        <v>0</v>
      </c>
      <c r="G98" s="276">
        <f>MAX(F83:F94,H83:H94)</f>
        <v>0</v>
      </c>
      <c r="H98" s="277" t="s">
        <v>98</v>
      </c>
      <c r="I98" s="316" t="s">
        <v>260</v>
      </c>
      <c r="J98" s="278">
        <f>J95</f>
        <v>0</v>
      </c>
      <c r="K98" s="278">
        <f>L95</f>
        <v>0</v>
      </c>
      <c r="L98" s="259"/>
      <c r="M98" s="259"/>
      <c r="N98" s="259"/>
      <c r="O98" s="279"/>
      <c r="P98" s="54"/>
      <c r="Q98" s="54"/>
      <c r="R98" s="54"/>
      <c r="S98" s="54"/>
      <c r="T98" s="1"/>
      <c r="U98" s="1"/>
      <c r="V98" s="1"/>
      <c r="W98" s="51"/>
      <c r="X98" s="51"/>
      <c r="Y98" s="51"/>
      <c r="AH98" s="189">
        <f>N95</f>
        <v>0</v>
      </c>
      <c r="AI98" s="1"/>
      <c r="AJ98" s="1"/>
      <c r="AK98" s="1"/>
    </row>
    <row r="99" spans="1:37" x14ac:dyDescent="0.2">
      <c r="A99" s="259"/>
      <c r="B99" s="259"/>
      <c r="C99" s="259"/>
      <c r="D99" s="259"/>
      <c r="E99" s="259"/>
      <c r="F99" s="259"/>
      <c r="G99" s="259"/>
      <c r="H99" s="259"/>
      <c r="I99" s="259"/>
      <c r="J99" s="259"/>
      <c r="K99" s="259"/>
      <c r="L99" s="259"/>
      <c r="M99" s="259"/>
      <c r="N99" s="259"/>
    </row>
    <row r="100" spans="1:37" s="1" customFormat="1" ht="42" customHeight="1" x14ac:dyDescent="0.2">
      <c r="A100" s="263" t="s">
        <v>85</v>
      </c>
      <c r="B100" s="264" t="s">
        <v>99</v>
      </c>
      <c r="C100" s="121" t="str">
        <f>IF(C77="","",C77)</f>
        <v/>
      </c>
      <c r="D100" s="264" t="s">
        <v>100</v>
      </c>
      <c r="E100" s="121" t="str">
        <f>IF(E77="","",E77)</f>
        <v/>
      </c>
      <c r="F100" s="259"/>
      <c r="G100" s="17"/>
      <c r="H100" s="18"/>
      <c r="I100" s="18"/>
      <c r="J100" s="18"/>
      <c r="K100" s="18"/>
      <c r="L100" s="18"/>
      <c r="M100" s="259"/>
      <c r="N100" s="18"/>
    </row>
    <row r="101" spans="1:37" s="11" customFormat="1" ht="20.25" customHeight="1" x14ac:dyDescent="0.2">
      <c r="A101" s="53"/>
      <c r="B101" s="53"/>
      <c r="C101" s="53"/>
      <c r="D101" s="27"/>
      <c r="E101" s="27"/>
      <c r="F101" s="27"/>
      <c r="G101" s="19"/>
      <c r="H101" s="19"/>
      <c r="I101" s="19"/>
      <c r="J101" s="19"/>
      <c r="K101" s="19"/>
      <c r="L101" s="19"/>
      <c r="M101" s="259"/>
      <c r="N101" s="19"/>
      <c r="O101" s="19"/>
      <c r="P101" s="19"/>
      <c r="Q101" s="19"/>
      <c r="R101" s="19"/>
      <c r="S101" s="19"/>
      <c r="T101" s="19"/>
      <c r="U101" s="19"/>
    </row>
    <row r="102" spans="1:37" s="48" customFormat="1" ht="24.75" customHeight="1" x14ac:dyDescent="0.25">
      <c r="A102" s="383" t="s">
        <v>203</v>
      </c>
      <c r="B102" s="383"/>
      <c r="C102" s="383"/>
      <c r="D102" s="259"/>
      <c r="E102" s="259"/>
      <c r="F102" s="259"/>
      <c r="G102" s="259"/>
      <c r="H102" s="259"/>
      <c r="I102" s="259"/>
      <c r="J102" s="259"/>
      <c r="K102" s="259"/>
      <c r="L102" s="259"/>
      <c r="M102" s="259"/>
      <c r="N102" s="259"/>
      <c r="O102"/>
      <c r="P102" s="384" t="s">
        <v>63</v>
      </c>
      <c r="Q102" s="385"/>
      <c r="R102" s="385"/>
      <c r="S102" s="385"/>
      <c r="T102" s="385"/>
      <c r="U102" s="385"/>
      <c r="V102" s="385"/>
      <c r="W102" s="385"/>
      <c r="X102" s="385"/>
      <c r="Y102" s="385"/>
      <c r="Z102" s="386"/>
      <c r="AA102" s="20"/>
      <c r="AB102" s="20"/>
      <c r="AC102" s="20"/>
      <c r="AD102" s="20"/>
      <c r="AE102" s="20"/>
      <c r="AF102" s="20"/>
      <c r="AG102" s="20"/>
      <c r="AH102" s="20"/>
      <c r="AI102" s="20"/>
    </row>
    <row r="103" spans="1:37" s="48" customFormat="1" ht="24.75" customHeight="1" x14ac:dyDescent="0.25">
      <c r="A103" s="265" t="s">
        <v>152</v>
      </c>
      <c r="B103" s="383" t="s">
        <v>154</v>
      </c>
      <c r="C103" s="383"/>
      <c r="D103" s="259"/>
      <c r="E103" s="259"/>
      <c r="F103" s="259"/>
      <c r="G103" s="259"/>
      <c r="H103" s="259"/>
      <c r="I103" s="259"/>
      <c r="J103" s="259"/>
      <c r="K103" s="259"/>
      <c r="L103" s="259"/>
      <c r="M103" s="259"/>
      <c r="N103" s="259"/>
      <c r="O103"/>
      <c r="P103" s="387"/>
      <c r="Q103" s="388"/>
      <c r="R103" s="388"/>
      <c r="S103" s="388"/>
      <c r="T103" s="388"/>
      <c r="U103" s="388"/>
      <c r="V103" s="388"/>
      <c r="W103" s="388"/>
      <c r="X103" s="388"/>
      <c r="Y103" s="388"/>
      <c r="Z103" s="389"/>
      <c r="AA103" s="20"/>
      <c r="AB103" s="20"/>
      <c r="AC103" s="20"/>
      <c r="AD103" s="20"/>
      <c r="AE103" s="20"/>
      <c r="AF103" s="20"/>
      <c r="AG103" s="20"/>
      <c r="AH103" s="20"/>
      <c r="AI103" s="20"/>
    </row>
    <row r="104" spans="1:37" s="48" customFormat="1" ht="63" customHeight="1" x14ac:dyDescent="0.25">
      <c r="A104" s="265" t="s">
        <v>197</v>
      </c>
      <c r="B104" s="390" t="s">
        <v>199</v>
      </c>
      <c r="C104" s="391"/>
      <c r="D104" s="266"/>
      <c r="E104" s="266"/>
      <c r="F104" s="266"/>
      <c r="G104" s="266"/>
      <c r="H104" s="266"/>
      <c r="I104" s="266"/>
      <c r="J104" s="266"/>
      <c r="K104" s="266"/>
      <c r="L104" s="267"/>
      <c r="M104" s="19"/>
      <c r="N104" s="19"/>
      <c r="O104"/>
      <c r="P104" s="392" t="s">
        <v>226</v>
      </c>
      <c r="Q104" s="392"/>
      <c r="R104" s="392"/>
      <c r="S104" s="392"/>
      <c r="T104" s="193"/>
      <c r="U104" s="193"/>
      <c r="V104" s="193"/>
      <c r="W104" s="193"/>
      <c r="X104" s="193"/>
      <c r="Y104" s="193"/>
      <c r="Z104" s="192"/>
      <c r="AA104" s="20"/>
      <c r="AB104" s="20"/>
      <c r="AC104" s="20"/>
      <c r="AD104" s="20"/>
      <c r="AE104" s="20"/>
      <c r="AF104" s="20"/>
      <c r="AG104" s="20"/>
      <c r="AH104" s="20"/>
      <c r="AI104" s="20"/>
    </row>
    <row r="105" spans="1:37" ht="165.75" x14ac:dyDescent="0.2">
      <c r="A105" s="268" t="s">
        <v>223</v>
      </c>
      <c r="B105" s="268" t="s">
        <v>224</v>
      </c>
      <c r="C105" s="268" t="s">
        <v>1</v>
      </c>
      <c r="D105" s="268" t="s">
        <v>145</v>
      </c>
      <c r="E105" s="268" t="s">
        <v>144</v>
      </c>
      <c r="F105" s="268" t="s">
        <v>131</v>
      </c>
      <c r="G105" s="268" t="s">
        <v>147</v>
      </c>
      <c r="H105" s="268" t="s">
        <v>198</v>
      </c>
      <c r="I105" s="268" t="s">
        <v>0</v>
      </c>
      <c r="J105" s="268" t="s">
        <v>148</v>
      </c>
      <c r="K105" s="268" t="s">
        <v>205</v>
      </c>
      <c r="L105" s="268" t="s">
        <v>5</v>
      </c>
      <c r="M105" s="268" t="s">
        <v>14</v>
      </c>
      <c r="N105" s="268" t="s">
        <v>146</v>
      </c>
      <c r="P105" s="190" t="s">
        <v>218</v>
      </c>
      <c r="Q105" s="190" t="s">
        <v>219</v>
      </c>
      <c r="R105" s="190" t="s">
        <v>261</v>
      </c>
      <c r="S105" s="249" t="s">
        <v>228</v>
      </c>
      <c r="T105" s="190" t="s">
        <v>60</v>
      </c>
      <c r="U105" s="190" t="s">
        <v>61</v>
      </c>
      <c r="V105" s="191" t="s">
        <v>206</v>
      </c>
      <c r="W105" s="190" t="s">
        <v>62</v>
      </c>
      <c r="X105" s="190" t="s">
        <v>38</v>
      </c>
      <c r="Y105" s="190" t="s">
        <v>57</v>
      </c>
      <c r="Z105" s="190" t="s">
        <v>14</v>
      </c>
      <c r="AA105" s="11"/>
      <c r="AB105" s="11"/>
      <c r="AC105" s="11"/>
      <c r="AD105" s="11"/>
      <c r="AE105" s="11"/>
      <c r="AF105" s="11"/>
      <c r="AG105" s="11"/>
      <c r="AH105" s="11"/>
      <c r="AI105" s="11"/>
    </row>
    <row r="106" spans="1:37" x14ac:dyDescent="0.2">
      <c r="A106" s="122"/>
      <c r="B106" s="122"/>
      <c r="C106" s="122"/>
      <c r="D106" s="123"/>
      <c r="E106" s="121"/>
      <c r="F106" s="121"/>
      <c r="G106" s="123"/>
      <c r="H106" s="121"/>
      <c r="I106" s="123"/>
      <c r="J106" s="111"/>
      <c r="K106" s="299"/>
      <c r="L106" s="111"/>
      <c r="M106" s="123"/>
      <c r="N106" s="99">
        <f t="shared" ref="N106:N117" si="16">J106-L106</f>
        <v>0</v>
      </c>
      <c r="P106" s="297" t="str">
        <f t="shared" ref="P106:P117" si="17">IF(COUNTIF(A:F,A106)&gt;=25,"OUI","NON")</f>
        <v>OUI</v>
      </c>
      <c r="Q106" s="297">
        <f ca="1">IF(P106="oui",RAND(),"&lt;25 lignes donc pas d'échantillonnage")</f>
        <v>0.3529167100301448</v>
      </c>
      <c r="R106" s="201"/>
      <c r="S106" s="256" t="e">
        <f t="shared" ref="S106:S117" si="18">IF(P106="oui",IF(SUMIFS(N:N,A:A,A106,R:R,"&lt;="&amp;R106)/SUMIF(A:A,A106,N:N)&lt;0.8,"hors Echantillon","Echantillon à Contrôler"), "Contrôle en exhaustif")</f>
        <v>#DIV/0!</v>
      </c>
      <c r="T106" s="179"/>
      <c r="U106" s="179"/>
      <c r="V106" s="188"/>
      <c r="W106" s="179"/>
      <c r="X106" s="181"/>
      <c r="Y106" s="181"/>
      <c r="Z106" s="179"/>
      <c r="AA106" s="11"/>
      <c r="AB106" s="11"/>
      <c r="AC106" s="11"/>
      <c r="AD106" s="11"/>
      <c r="AE106" s="11"/>
      <c r="AF106" s="11"/>
      <c r="AG106" s="11"/>
      <c r="AH106" s="11"/>
      <c r="AI106" s="11"/>
    </row>
    <row r="107" spans="1:37" ht="19.5" customHeight="1" x14ac:dyDescent="0.2">
      <c r="A107" s="122"/>
      <c r="B107" s="122"/>
      <c r="C107" s="122"/>
      <c r="D107" s="123"/>
      <c r="E107" s="121"/>
      <c r="F107" s="121"/>
      <c r="G107" s="123"/>
      <c r="H107" s="121"/>
      <c r="I107" s="123"/>
      <c r="J107" s="111"/>
      <c r="K107" s="299"/>
      <c r="L107" s="111"/>
      <c r="M107" s="123"/>
      <c r="N107" s="99">
        <f t="shared" si="16"/>
        <v>0</v>
      </c>
      <c r="P107" s="297" t="str">
        <f t="shared" si="17"/>
        <v>OUI</v>
      </c>
      <c r="Q107" s="297">
        <f t="shared" ref="Q107:Q117" ca="1" si="19">IF(P107="oui",RAND(),"&lt;25 lignes donc pas d'échantillonnage")</f>
        <v>0.28526272234766437</v>
      </c>
      <c r="R107" s="201"/>
      <c r="S107" s="256" t="e">
        <f t="shared" si="18"/>
        <v>#DIV/0!</v>
      </c>
      <c r="T107" s="179"/>
      <c r="U107" s="179"/>
      <c r="V107" s="188"/>
      <c r="W107" s="179"/>
      <c r="X107" s="181"/>
      <c r="Y107" s="181"/>
      <c r="Z107" s="179"/>
      <c r="AA107" s="11"/>
      <c r="AB107" s="11"/>
      <c r="AC107" s="11"/>
      <c r="AD107" s="11"/>
      <c r="AE107" s="11"/>
      <c r="AF107" s="11"/>
      <c r="AG107" s="11"/>
      <c r="AH107" s="11"/>
      <c r="AI107" s="11"/>
    </row>
    <row r="108" spans="1:37" ht="19.5" customHeight="1" x14ac:dyDescent="0.2">
      <c r="A108" s="122"/>
      <c r="B108" s="122"/>
      <c r="C108" s="122"/>
      <c r="D108" s="123"/>
      <c r="E108" s="121"/>
      <c r="F108" s="121"/>
      <c r="G108" s="123"/>
      <c r="H108" s="121"/>
      <c r="I108" s="123"/>
      <c r="J108" s="111"/>
      <c r="K108" s="299"/>
      <c r="L108" s="111"/>
      <c r="M108" s="123"/>
      <c r="N108" s="99">
        <f t="shared" si="16"/>
        <v>0</v>
      </c>
      <c r="P108" s="297" t="str">
        <f t="shared" si="17"/>
        <v>OUI</v>
      </c>
      <c r="Q108" s="297">
        <f t="shared" ca="1" si="19"/>
        <v>0.21873840902812236</v>
      </c>
      <c r="R108" s="201"/>
      <c r="S108" s="256" t="e">
        <f t="shared" si="18"/>
        <v>#DIV/0!</v>
      </c>
      <c r="T108" s="179"/>
      <c r="U108" s="179"/>
      <c r="V108" s="188"/>
      <c r="W108" s="179"/>
      <c r="X108" s="181"/>
      <c r="Y108" s="181"/>
      <c r="Z108" s="179"/>
      <c r="AA108" s="11"/>
      <c r="AB108" s="11"/>
      <c r="AC108" s="11"/>
      <c r="AD108" s="11"/>
      <c r="AE108" s="11"/>
      <c r="AF108" s="11"/>
      <c r="AG108" s="11"/>
      <c r="AH108" s="11"/>
      <c r="AI108" s="11"/>
    </row>
    <row r="109" spans="1:37" ht="19.5" customHeight="1" x14ac:dyDescent="0.2">
      <c r="A109" s="122"/>
      <c r="B109" s="122"/>
      <c r="C109" s="122"/>
      <c r="D109" s="123"/>
      <c r="E109" s="121"/>
      <c r="F109" s="121"/>
      <c r="G109" s="123"/>
      <c r="H109" s="121"/>
      <c r="I109" s="123"/>
      <c r="J109" s="111"/>
      <c r="K109" s="299"/>
      <c r="L109" s="111"/>
      <c r="M109" s="123"/>
      <c r="N109" s="99">
        <f t="shared" si="16"/>
        <v>0</v>
      </c>
      <c r="P109" s="297" t="str">
        <f t="shared" si="17"/>
        <v>OUI</v>
      </c>
      <c r="Q109" s="297">
        <f t="shared" ca="1" si="19"/>
        <v>0.80819047692563106</v>
      </c>
      <c r="R109" s="201"/>
      <c r="S109" s="256" t="e">
        <f t="shared" si="18"/>
        <v>#DIV/0!</v>
      </c>
      <c r="T109" s="179"/>
      <c r="U109" s="179"/>
      <c r="V109" s="188"/>
      <c r="W109" s="179"/>
      <c r="X109" s="181"/>
      <c r="Y109" s="181"/>
      <c r="Z109" s="179"/>
      <c r="AA109" s="11"/>
      <c r="AB109" s="11"/>
      <c r="AC109" s="11"/>
      <c r="AD109" s="11"/>
      <c r="AE109" s="11"/>
      <c r="AF109" s="11"/>
      <c r="AG109" s="11"/>
      <c r="AH109" s="11"/>
      <c r="AI109" s="11"/>
    </row>
    <row r="110" spans="1:37" ht="19.5" customHeight="1" x14ac:dyDescent="0.2">
      <c r="A110" s="122"/>
      <c r="B110" s="122"/>
      <c r="C110" s="122"/>
      <c r="D110" s="123"/>
      <c r="E110" s="121"/>
      <c r="F110" s="113"/>
      <c r="G110" s="122"/>
      <c r="H110" s="121"/>
      <c r="I110" s="124"/>
      <c r="J110" s="117"/>
      <c r="K110" s="299"/>
      <c r="L110" s="118"/>
      <c r="M110" s="125"/>
      <c r="N110" s="99">
        <f t="shared" si="16"/>
        <v>0</v>
      </c>
      <c r="P110" s="297" t="str">
        <f t="shared" si="17"/>
        <v>OUI</v>
      </c>
      <c r="Q110" s="297">
        <f t="shared" ca="1" si="19"/>
        <v>2.8921929624278864E-2</v>
      </c>
      <c r="R110" s="201"/>
      <c r="S110" s="256" t="e">
        <f t="shared" si="18"/>
        <v>#DIV/0!</v>
      </c>
      <c r="T110" s="179"/>
      <c r="U110" s="179"/>
      <c r="V110" s="188"/>
      <c r="W110" s="179"/>
      <c r="X110" s="181"/>
      <c r="Y110" s="181"/>
      <c r="Z110" s="179"/>
      <c r="AA110" s="11"/>
      <c r="AB110" s="11"/>
      <c r="AC110" s="11"/>
      <c r="AD110" s="11"/>
      <c r="AE110" s="11"/>
      <c r="AF110" s="11"/>
      <c r="AG110" s="11"/>
      <c r="AH110" s="11"/>
      <c r="AI110" s="11"/>
    </row>
    <row r="111" spans="1:37" ht="19.5" customHeight="1" x14ac:dyDescent="0.2">
      <c r="A111" s="122"/>
      <c r="B111" s="122"/>
      <c r="C111" s="122"/>
      <c r="D111" s="123"/>
      <c r="E111" s="121"/>
      <c r="F111" s="113"/>
      <c r="G111" s="122"/>
      <c r="H111" s="121"/>
      <c r="I111" s="124"/>
      <c r="J111" s="117"/>
      <c r="K111" s="299"/>
      <c r="L111" s="118"/>
      <c r="M111" s="125"/>
      <c r="N111" s="99">
        <f t="shared" si="16"/>
        <v>0</v>
      </c>
      <c r="P111" s="297" t="str">
        <f t="shared" si="17"/>
        <v>OUI</v>
      </c>
      <c r="Q111" s="297">
        <f t="shared" ca="1" si="19"/>
        <v>5.0746791400942737E-2</v>
      </c>
      <c r="R111" s="201"/>
      <c r="S111" s="256" t="e">
        <f t="shared" si="18"/>
        <v>#DIV/0!</v>
      </c>
      <c r="T111" s="179"/>
      <c r="U111" s="179"/>
      <c r="V111" s="188"/>
      <c r="W111" s="179"/>
      <c r="X111" s="181"/>
      <c r="Y111" s="181"/>
      <c r="Z111" s="179"/>
      <c r="AA111" s="11"/>
      <c r="AB111" s="11"/>
      <c r="AC111" s="11"/>
      <c r="AD111" s="11"/>
      <c r="AE111" s="11"/>
      <c r="AF111" s="11"/>
      <c r="AG111" s="11"/>
      <c r="AH111" s="11"/>
      <c r="AI111" s="11"/>
    </row>
    <row r="112" spans="1:37" ht="19.5" customHeight="1" x14ac:dyDescent="0.2">
      <c r="A112" s="122"/>
      <c r="B112" s="122"/>
      <c r="C112" s="122"/>
      <c r="D112" s="123"/>
      <c r="E112" s="121"/>
      <c r="F112" s="113"/>
      <c r="G112" s="122"/>
      <c r="H112" s="121"/>
      <c r="I112" s="124"/>
      <c r="J112" s="117"/>
      <c r="K112" s="299"/>
      <c r="L112" s="118"/>
      <c r="M112" s="125"/>
      <c r="N112" s="99">
        <f t="shared" si="16"/>
        <v>0</v>
      </c>
      <c r="P112" s="297" t="str">
        <f t="shared" si="17"/>
        <v>OUI</v>
      </c>
      <c r="Q112" s="297">
        <f t="shared" ca="1" si="19"/>
        <v>0.40748834500716513</v>
      </c>
      <c r="R112" s="201"/>
      <c r="S112" s="256" t="e">
        <f t="shared" si="18"/>
        <v>#DIV/0!</v>
      </c>
      <c r="T112" s="179"/>
      <c r="U112" s="179"/>
      <c r="V112" s="188"/>
      <c r="W112" s="179"/>
      <c r="X112" s="181"/>
      <c r="Y112" s="181"/>
      <c r="Z112" s="179"/>
      <c r="AA112" s="11"/>
      <c r="AB112" s="11"/>
      <c r="AC112" s="11"/>
      <c r="AD112" s="11"/>
      <c r="AE112" s="11"/>
      <c r="AF112" s="11"/>
      <c r="AG112" s="11"/>
      <c r="AH112" s="11"/>
      <c r="AI112" s="11"/>
    </row>
    <row r="113" spans="1:37" ht="19.5" customHeight="1" x14ac:dyDescent="0.2">
      <c r="A113" s="122"/>
      <c r="B113" s="122"/>
      <c r="C113" s="122"/>
      <c r="D113" s="123"/>
      <c r="E113" s="121"/>
      <c r="F113" s="113"/>
      <c r="G113" s="122"/>
      <c r="H113" s="121"/>
      <c r="I113" s="124"/>
      <c r="J113" s="117"/>
      <c r="K113" s="299"/>
      <c r="L113" s="118"/>
      <c r="M113" s="125"/>
      <c r="N113" s="99">
        <f t="shared" si="16"/>
        <v>0</v>
      </c>
      <c r="P113" s="297" t="str">
        <f t="shared" si="17"/>
        <v>OUI</v>
      </c>
      <c r="Q113" s="297">
        <f t="shared" ca="1" si="19"/>
        <v>0.93033958170459596</v>
      </c>
      <c r="R113" s="202"/>
      <c r="S113" s="256" t="e">
        <f t="shared" si="18"/>
        <v>#DIV/0!</v>
      </c>
      <c r="T113" s="179"/>
      <c r="U113" s="179"/>
      <c r="V113" s="188"/>
      <c r="W113" s="179"/>
      <c r="X113" s="181"/>
      <c r="Y113" s="181"/>
      <c r="Z113" s="179"/>
      <c r="AA113" s="11"/>
      <c r="AB113" s="11"/>
      <c r="AC113" s="11"/>
      <c r="AD113" s="11"/>
      <c r="AE113" s="11"/>
      <c r="AF113" s="11"/>
      <c r="AG113" s="11"/>
      <c r="AH113" s="11"/>
      <c r="AI113" s="11"/>
    </row>
    <row r="114" spans="1:37" ht="19.5" customHeight="1" x14ac:dyDescent="0.2">
      <c r="A114" s="122"/>
      <c r="B114" s="122"/>
      <c r="C114" s="122"/>
      <c r="D114" s="123"/>
      <c r="E114" s="121"/>
      <c r="F114" s="113"/>
      <c r="G114" s="122"/>
      <c r="H114" s="121"/>
      <c r="I114" s="124"/>
      <c r="J114" s="117"/>
      <c r="K114" s="299"/>
      <c r="L114" s="118"/>
      <c r="M114" s="125"/>
      <c r="N114" s="99">
        <f t="shared" si="16"/>
        <v>0</v>
      </c>
      <c r="P114" s="297" t="str">
        <f t="shared" si="17"/>
        <v>OUI</v>
      </c>
      <c r="Q114" s="297">
        <f t="shared" ca="1" si="19"/>
        <v>0.61081101858932674</v>
      </c>
      <c r="R114" s="202"/>
      <c r="S114" s="256" t="e">
        <f t="shared" si="18"/>
        <v>#DIV/0!</v>
      </c>
      <c r="T114" s="179"/>
      <c r="U114" s="179"/>
      <c r="V114" s="188"/>
      <c r="W114" s="179"/>
      <c r="X114" s="181"/>
      <c r="Y114" s="181"/>
      <c r="Z114" s="179"/>
      <c r="AA114" s="11"/>
      <c r="AB114" s="11"/>
      <c r="AC114" s="11"/>
      <c r="AD114" s="11"/>
      <c r="AE114" s="11"/>
      <c r="AF114" s="11"/>
      <c r="AG114" s="11"/>
      <c r="AH114" s="11"/>
      <c r="AI114" s="11"/>
    </row>
    <row r="115" spans="1:37" ht="19.5" customHeight="1" x14ac:dyDescent="0.2">
      <c r="A115" s="122"/>
      <c r="B115" s="122"/>
      <c r="C115" s="122"/>
      <c r="D115" s="123"/>
      <c r="E115" s="121"/>
      <c r="F115" s="113"/>
      <c r="G115" s="122"/>
      <c r="H115" s="121"/>
      <c r="I115" s="124"/>
      <c r="J115" s="117"/>
      <c r="K115" s="299"/>
      <c r="L115" s="118"/>
      <c r="M115" s="125"/>
      <c r="N115" s="99">
        <f t="shared" si="16"/>
        <v>0</v>
      </c>
      <c r="P115" s="297" t="str">
        <f t="shared" si="17"/>
        <v>OUI</v>
      </c>
      <c r="Q115" s="297">
        <f t="shared" ca="1" si="19"/>
        <v>9.7531763013530282E-2</v>
      </c>
      <c r="R115" s="202"/>
      <c r="S115" s="256" t="e">
        <f t="shared" si="18"/>
        <v>#DIV/0!</v>
      </c>
      <c r="T115" s="179"/>
      <c r="U115" s="179"/>
      <c r="V115" s="188"/>
      <c r="W115" s="179"/>
      <c r="X115" s="181"/>
      <c r="Y115" s="181"/>
      <c r="Z115" s="179"/>
      <c r="AA115" s="11"/>
      <c r="AB115" s="11"/>
      <c r="AC115" s="11"/>
      <c r="AD115" s="11"/>
      <c r="AE115" s="11"/>
      <c r="AF115" s="11"/>
      <c r="AG115" s="11"/>
      <c r="AH115" s="11"/>
      <c r="AI115" s="11"/>
    </row>
    <row r="116" spans="1:37" ht="19.5" customHeight="1" x14ac:dyDescent="0.2">
      <c r="A116" s="122"/>
      <c r="B116" s="122"/>
      <c r="C116" s="122"/>
      <c r="D116" s="123"/>
      <c r="E116" s="121"/>
      <c r="F116" s="113"/>
      <c r="G116" s="122"/>
      <c r="H116" s="121"/>
      <c r="I116" s="124"/>
      <c r="J116" s="117"/>
      <c r="K116" s="299"/>
      <c r="L116" s="118"/>
      <c r="M116" s="125"/>
      <c r="N116" s="99">
        <f t="shared" si="16"/>
        <v>0</v>
      </c>
      <c r="P116" s="297" t="str">
        <f t="shared" si="17"/>
        <v>OUI</v>
      </c>
      <c r="Q116" s="297">
        <f t="shared" ca="1" si="19"/>
        <v>0.73779949668571665</v>
      </c>
      <c r="R116" s="202"/>
      <c r="S116" s="256" t="e">
        <f t="shared" si="18"/>
        <v>#DIV/0!</v>
      </c>
      <c r="T116" s="179"/>
      <c r="U116" s="179"/>
      <c r="V116" s="188"/>
      <c r="W116" s="179"/>
      <c r="X116" s="181"/>
      <c r="Y116" s="181"/>
      <c r="Z116" s="179"/>
      <c r="AA116" s="11"/>
      <c r="AB116" s="11"/>
      <c r="AC116" s="11"/>
      <c r="AD116" s="11"/>
      <c r="AE116" s="11"/>
      <c r="AF116" s="11"/>
      <c r="AG116" s="11"/>
      <c r="AH116" s="11"/>
      <c r="AI116" s="11"/>
    </row>
    <row r="117" spans="1:37" ht="19.5" customHeight="1" x14ac:dyDescent="0.2">
      <c r="A117" s="122"/>
      <c r="B117" s="122"/>
      <c r="C117" s="122"/>
      <c r="D117" s="123"/>
      <c r="E117" s="121"/>
      <c r="F117" s="113"/>
      <c r="G117" s="122"/>
      <c r="H117" s="121"/>
      <c r="I117" s="124"/>
      <c r="J117" s="117"/>
      <c r="K117" s="299"/>
      <c r="L117" s="118"/>
      <c r="M117" s="125"/>
      <c r="N117" s="99">
        <f t="shared" si="16"/>
        <v>0</v>
      </c>
      <c r="P117" s="297" t="str">
        <f t="shared" si="17"/>
        <v>OUI</v>
      </c>
      <c r="Q117" s="297">
        <f t="shared" ca="1" si="19"/>
        <v>0.97128523435404379</v>
      </c>
      <c r="R117" s="202"/>
      <c r="S117" s="256" t="e">
        <f t="shared" si="18"/>
        <v>#DIV/0!</v>
      </c>
      <c r="T117" s="179"/>
      <c r="U117" s="179"/>
      <c r="V117" s="188"/>
      <c r="W117" s="179"/>
      <c r="X117" s="181"/>
      <c r="Y117" s="181"/>
      <c r="Z117" s="179"/>
      <c r="AA117" s="11"/>
      <c r="AB117" s="11"/>
      <c r="AC117" s="11"/>
      <c r="AD117" s="11"/>
      <c r="AE117" s="11"/>
      <c r="AF117" s="11"/>
      <c r="AG117" s="11"/>
      <c r="AH117" s="11"/>
      <c r="AI117" s="11"/>
    </row>
    <row r="118" spans="1:37" ht="37.5" customHeight="1" x14ac:dyDescent="0.2">
      <c r="A118" s="269"/>
      <c r="B118" s="270"/>
      <c r="C118" s="270"/>
      <c r="D118" s="270"/>
      <c r="E118" s="270"/>
      <c r="F118" s="270"/>
      <c r="G118" s="270"/>
      <c r="H118" s="270"/>
      <c r="I118" s="270"/>
      <c r="J118" s="271">
        <f>SUM(J106:J117)</f>
        <v>0</v>
      </c>
      <c r="K118" s="271"/>
      <c r="L118" s="271">
        <f>SUM(L106:L117)</f>
        <v>0</v>
      </c>
      <c r="M118" s="272"/>
      <c r="N118" s="271">
        <f>SUM(N106:N117)</f>
        <v>0</v>
      </c>
      <c r="O118" s="259"/>
      <c r="P118" s="259"/>
      <c r="X118" s="182" t="str">
        <f>IF(SUM(X106:X117)=0,"",SUM(X106:X117))</f>
        <v/>
      </c>
      <c r="Y118" s="182" t="str">
        <f>IF(SUM(Y106:Y117)=0,"",SUM(Y106:Y117))</f>
        <v/>
      </c>
      <c r="Z118" s="11"/>
      <c r="AA118" s="11"/>
      <c r="AB118" s="11"/>
      <c r="AC118" s="11"/>
      <c r="AD118" s="11"/>
      <c r="AE118" s="11"/>
      <c r="AF118" s="11"/>
      <c r="AG118" s="11"/>
      <c r="AH118" s="11"/>
      <c r="AI118" s="11"/>
    </row>
    <row r="119" spans="1:37" x14ac:dyDescent="0.2">
      <c r="A119" s="259"/>
      <c r="B119" s="259"/>
      <c r="C119" s="259"/>
      <c r="D119" s="259"/>
      <c r="E119" s="259"/>
      <c r="F119" s="259"/>
      <c r="G119" s="259"/>
      <c r="H119" s="259"/>
      <c r="I119" s="259"/>
      <c r="J119" s="259"/>
      <c r="K119" s="259"/>
      <c r="L119" s="259"/>
      <c r="M119" s="259"/>
      <c r="N119" s="259"/>
    </row>
    <row r="120" spans="1:37" ht="16.5" customHeight="1" x14ac:dyDescent="0.2">
      <c r="A120" s="273" t="s">
        <v>254</v>
      </c>
      <c r="B120" s="274"/>
      <c r="C120" s="274"/>
      <c r="D120" s="274"/>
      <c r="E120" s="274"/>
      <c r="F120" s="274"/>
      <c r="G120" s="274"/>
      <c r="H120" s="274"/>
      <c r="I120" s="274"/>
      <c r="J120" s="274"/>
      <c r="K120" s="274"/>
      <c r="L120" s="274"/>
      <c r="M120" s="259"/>
      <c r="N120" s="259"/>
    </row>
    <row r="121" spans="1:37" x14ac:dyDescent="0.2">
      <c r="A121" s="295">
        <f>A106</f>
        <v>0</v>
      </c>
      <c r="B121" s="275" t="str">
        <f>A102</f>
        <v>Lot n°5 - Intitulé à renseigner</v>
      </c>
      <c r="C121" s="275" t="str">
        <f>B103</f>
        <v>Raison sociale de l'attributaire à renseigner</v>
      </c>
      <c r="D121" s="314" t="s">
        <v>260</v>
      </c>
      <c r="E121" s="315" t="s">
        <v>260</v>
      </c>
      <c r="F121" s="276">
        <f>MIN($F106:$F117)</f>
        <v>0</v>
      </c>
      <c r="G121" s="276">
        <f>MAX(F106:F117,H106:H117)</f>
        <v>0</v>
      </c>
      <c r="H121" s="277" t="s">
        <v>98</v>
      </c>
      <c r="I121" s="316" t="s">
        <v>260</v>
      </c>
      <c r="J121" s="278">
        <f>J118</f>
        <v>0</v>
      </c>
      <c r="K121" s="278">
        <f>L118</f>
        <v>0</v>
      </c>
      <c r="L121" s="259"/>
      <c r="M121" s="259"/>
      <c r="N121" s="259"/>
      <c r="O121" s="279"/>
      <c r="P121" s="54"/>
      <c r="Q121" s="54"/>
      <c r="R121" s="54"/>
      <c r="S121" s="54"/>
      <c r="T121" s="1"/>
      <c r="U121" s="1"/>
      <c r="V121" s="1"/>
      <c r="W121" s="51"/>
      <c r="X121" s="51"/>
      <c r="Y121" s="51"/>
      <c r="AH121" s="189">
        <f>N118</f>
        <v>0</v>
      </c>
      <c r="AI121" s="1"/>
      <c r="AJ121" s="1"/>
      <c r="AK121" s="1"/>
    </row>
    <row r="122" spans="1:37" x14ac:dyDescent="0.2">
      <c r="A122" s="259"/>
      <c r="B122" s="259"/>
      <c r="C122" s="259"/>
      <c r="D122" s="259"/>
      <c r="E122" s="259"/>
      <c r="F122" s="259"/>
      <c r="G122" s="259"/>
      <c r="H122" s="259"/>
      <c r="I122" s="259"/>
      <c r="J122" s="259"/>
      <c r="K122" s="259"/>
      <c r="L122" s="259"/>
      <c r="M122" s="259"/>
      <c r="N122" s="259"/>
    </row>
    <row r="123" spans="1:37" s="1" customFormat="1" ht="42" customHeight="1" x14ac:dyDescent="0.2">
      <c r="A123" s="263" t="s">
        <v>85</v>
      </c>
      <c r="B123" s="264" t="s">
        <v>99</v>
      </c>
      <c r="C123" s="121" t="str">
        <f>IF(C100="","",C100)</f>
        <v/>
      </c>
      <c r="D123" s="264" t="s">
        <v>100</v>
      </c>
      <c r="E123" s="121" t="str">
        <f>IF(E100="","",E100)</f>
        <v/>
      </c>
      <c r="F123" s="259"/>
      <c r="G123" s="17"/>
      <c r="H123" s="18"/>
      <c r="I123" s="18"/>
      <c r="J123" s="18"/>
      <c r="K123" s="18"/>
      <c r="L123" s="18"/>
      <c r="M123" s="259"/>
      <c r="N123" s="18"/>
    </row>
    <row r="124" spans="1:37" s="11" customFormat="1" ht="20.25" customHeight="1" x14ac:dyDescent="0.2">
      <c r="A124" s="53"/>
      <c r="B124" s="53"/>
      <c r="C124" s="53"/>
      <c r="D124" s="27"/>
      <c r="E124" s="27"/>
      <c r="F124" s="27"/>
      <c r="G124" s="19"/>
      <c r="H124" s="19"/>
      <c r="I124" s="19"/>
      <c r="J124" s="19"/>
      <c r="K124" s="19"/>
      <c r="L124" s="19"/>
      <c r="M124" s="259"/>
      <c r="N124" s="19"/>
      <c r="O124" s="19"/>
      <c r="P124" s="19"/>
      <c r="Q124" s="19"/>
      <c r="R124" s="19"/>
      <c r="S124" s="19"/>
      <c r="T124" s="19"/>
      <c r="U124" s="19"/>
    </row>
    <row r="125" spans="1:37" s="48" customFormat="1" ht="24.75" customHeight="1" x14ac:dyDescent="0.25">
      <c r="A125" s="383" t="s">
        <v>204</v>
      </c>
      <c r="B125" s="383"/>
      <c r="C125" s="383"/>
      <c r="D125" s="259"/>
      <c r="E125" s="259"/>
      <c r="F125" s="259"/>
      <c r="G125" s="259"/>
      <c r="H125" s="259"/>
      <c r="I125" s="259"/>
      <c r="J125" s="259"/>
      <c r="K125" s="259"/>
      <c r="L125" s="259"/>
      <c r="M125" s="259"/>
      <c r="N125" s="259"/>
      <c r="O125"/>
      <c r="P125" s="384" t="s">
        <v>63</v>
      </c>
      <c r="Q125" s="385"/>
      <c r="R125" s="385"/>
      <c r="S125" s="385"/>
      <c r="T125" s="385"/>
      <c r="U125" s="385"/>
      <c r="V125" s="385"/>
      <c r="W125" s="385"/>
      <c r="X125" s="385"/>
      <c r="Y125" s="385"/>
      <c r="Z125" s="386"/>
      <c r="AA125" s="20"/>
      <c r="AB125" s="20"/>
      <c r="AC125" s="20"/>
      <c r="AD125" s="20"/>
      <c r="AE125" s="20"/>
      <c r="AF125" s="20"/>
      <c r="AG125" s="20"/>
      <c r="AH125" s="20"/>
      <c r="AI125" s="20"/>
    </row>
    <row r="126" spans="1:37" s="48" customFormat="1" ht="24.75" customHeight="1" x14ac:dyDescent="0.25">
      <c r="A126" s="265" t="s">
        <v>152</v>
      </c>
      <c r="B126" s="383" t="s">
        <v>154</v>
      </c>
      <c r="C126" s="383"/>
      <c r="D126" s="259"/>
      <c r="E126" s="259"/>
      <c r="F126" s="259"/>
      <c r="G126" s="259"/>
      <c r="H126" s="259"/>
      <c r="I126" s="259"/>
      <c r="J126" s="259"/>
      <c r="K126" s="259"/>
      <c r="L126" s="259"/>
      <c r="M126" s="259"/>
      <c r="N126" s="259"/>
      <c r="O126"/>
      <c r="P126" s="387"/>
      <c r="Q126" s="388"/>
      <c r="R126" s="388"/>
      <c r="S126" s="388"/>
      <c r="T126" s="388"/>
      <c r="U126" s="388"/>
      <c r="V126" s="388"/>
      <c r="W126" s="388"/>
      <c r="X126" s="388"/>
      <c r="Y126" s="388"/>
      <c r="Z126" s="389"/>
      <c r="AA126" s="20"/>
      <c r="AB126" s="20"/>
      <c r="AC126" s="20"/>
      <c r="AD126" s="20"/>
      <c r="AE126" s="20"/>
      <c r="AF126" s="20"/>
      <c r="AG126" s="20"/>
      <c r="AH126" s="20"/>
      <c r="AI126" s="20"/>
    </row>
    <row r="127" spans="1:37" s="48" customFormat="1" ht="42" customHeight="1" x14ac:dyDescent="0.25">
      <c r="A127" s="265" t="s">
        <v>197</v>
      </c>
      <c r="B127" s="390" t="s">
        <v>199</v>
      </c>
      <c r="C127" s="391"/>
      <c r="D127" s="266"/>
      <c r="E127" s="266"/>
      <c r="F127" s="266"/>
      <c r="G127" s="266"/>
      <c r="H127" s="266"/>
      <c r="I127" s="266"/>
      <c r="J127" s="266"/>
      <c r="K127" s="266"/>
      <c r="L127" s="267"/>
      <c r="M127" s="19"/>
      <c r="N127" s="19"/>
      <c r="O127"/>
      <c r="P127" s="392" t="s">
        <v>226</v>
      </c>
      <c r="Q127" s="392"/>
      <c r="R127" s="392"/>
      <c r="S127" s="392"/>
      <c r="T127" s="193"/>
      <c r="U127" s="193"/>
      <c r="V127" s="193"/>
      <c r="W127" s="193"/>
      <c r="X127" s="193"/>
      <c r="Y127" s="193"/>
      <c r="Z127" s="192"/>
      <c r="AA127" s="20"/>
      <c r="AB127" s="20"/>
      <c r="AC127" s="20"/>
      <c r="AD127" s="20"/>
      <c r="AE127" s="20"/>
      <c r="AF127" s="20"/>
      <c r="AG127" s="20"/>
      <c r="AH127" s="20"/>
      <c r="AI127" s="20"/>
    </row>
    <row r="128" spans="1:37" ht="165.75" x14ac:dyDescent="0.2">
      <c r="A128" s="268" t="s">
        <v>223</v>
      </c>
      <c r="B128" s="268" t="s">
        <v>224</v>
      </c>
      <c r="C128" s="268" t="s">
        <v>1</v>
      </c>
      <c r="D128" s="268" t="s">
        <v>145</v>
      </c>
      <c r="E128" s="268" t="s">
        <v>144</v>
      </c>
      <c r="F128" s="268" t="s">
        <v>131</v>
      </c>
      <c r="G128" s="268" t="s">
        <v>147</v>
      </c>
      <c r="H128" s="268" t="s">
        <v>198</v>
      </c>
      <c r="I128" s="268" t="s">
        <v>0</v>
      </c>
      <c r="J128" s="268" t="s">
        <v>148</v>
      </c>
      <c r="K128" s="268" t="s">
        <v>205</v>
      </c>
      <c r="L128" s="268" t="s">
        <v>5</v>
      </c>
      <c r="M128" s="268" t="s">
        <v>14</v>
      </c>
      <c r="N128" s="268" t="s">
        <v>146</v>
      </c>
      <c r="P128" s="190" t="s">
        <v>218</v>
      </c>
      <c r="Q128" s="190" t="s">
        <v>219</v>
      </c>
      <c r="R128" s="190" t="s">
        <v>261</v>
      </c>
      <c r="S128" s="249" t="s">
        <v>228</v>
      </c>
      <c r="T128" s="190" t="s">
        <v>60</v>
      </c>
      <c r="U128" s="190" t="s">
        <v>61</v>
      </c>
      <c r="V128" s="191" t="s">
        <v>206</v>
      </c>
      <c r="W128" s="190" t="s">
        <v>62</v>
      </c>
      <c r="X128" s="190" t="s">
        <v>38</v>
      </c>
      <c r="Y128" s="190" t="s">
        <v>57</v>
      </c>
      <c r="Z128" s="190" t="s">
        <v>14</v>
      </c>
      <c r="AA128" s="11"/>
      <c r="AB128" s="11"/>
      <c r="AC128" s="11"/>
      <c r="AD128" s="11"/>
      <c r="AE128" s="11"/>
      <c r="AF128" s="11"/>
      <c r="AG128" s="11"/>
      <c r="AH128" s="11"/>
      <c r="AI128" s="11"/>
    </row>
    <row r="129" spans="1:37" x14ac:dyDescent="0.2">
      <c r="A129" s="122"/>
      <c r="B129" s="122"/>
      <c r="C129" s="122"/>
      <c r="D129" s="123"/>
      <c r="E129" s="121"/>
      <c r="F129" s="121"/>
      <c r="G129" s="123"/>
      <c r="H129" s="121"/>
      <c r="I129" s="123"/>
      <c r="J129" s="111"/>
      <c r="K129" s="299"/>
      <c r="L129" s="111"/>
      <c r="M129" s="123"/>
      <c r="N129" s="99">
        <f t="shared" ref="N129:N140" si="20">J129-L129</f>
        <v>0</v>
      </c>
      <c r="P129" s="297" t="str">
        <f t="shared" ref="P129:P140" si="21">IF(COUNTIF(A:F,A129)&gt;=25,"OUI","NON")</f>
        <v>OUI</v>
      </c>
      <c r="Q129" s="297">
        <f ca="1">IF(P129="oui",RAND(),"&lt;25 lignes donc pas d'échantillonnage")</f>
        <v>0.46340357035692581</v>
      </c>
      <c r="R129" s="201"/>
      <c r="S129" s="256" t="e">
        <f t="shared" ref="S129:S140" si="22">IF(P129="oui",IF(SUMIFS(N:N,A:A,A129,R:R,"&lt;="&amp;R129)/SUMIF(A:A,A129,N:N)&lt;0.8,"hors Echantillon","Echantillon à Contrôler"), "Contrôle en exhaustif")</f>
        <v>#DIV/0!</v>
      </c>
      <c r="T129" s="179"/>
      <c r="U129" s="179"/>
      <c r="V129" s="188"/>
      <c r="W129" s="179"/>
      <c r="X129" s="181"/>
      <c r="Y129" s="181"/>
      <c r="Z129" s="179"/>
      <c r="AA129" s="11"/>
      <c r="AB129" s="11"/>
      <c r="AC129" s="11"/>
      <c r="AD129" s="11"/>
      <c r="AE129" s="11"/>
      <c r="AF129" s="11"/>
      <c r="AG129" s="11"/>
      <c r="AH129" s="11"/>
      <c r="AI129" s="11"/>
    </row>
    <row r="130" spans="1:37" ht="19.5" customHeight="1" x14ac:dyDescent="0.2">
      <c r="A130" s="122"/>
      <c r="B130" s="122"/>
      <c r="C130" s="122"/>
      <c r="D130" s="123"/>
      <c r="E130" s="121"/>
      <c r="F130" s="121"/>
      <c r="G130" s="123"/>
      <c r="H130" s="121"/>
      <c r="I130" s="123"/>
      <c r="J130" s="111"/>
      <c r="K130" s="299"/>
      <c r="L130" s="111"/>
      <c r="M130" s="123"/>
      <c r="N130" s="99">
        <f t="shared" si="20"/>
        <v>0</v>
      </c>
      <c r="P130" s="297" t="str">
        <f t="shared" si="21"/>
        <v>OUI</v>
      </c>
      <c r="Q130" s="297">
        <f t="shared" ref="Q130:Q140" ca="1" si="23">IF(P130="oui",RAND(),"&lt;25 lignes donc pas d'échantillonnage")</f>
        <v>0.87202755745341876</v>
      </c>
      <c r="R130" s="201"/>
      <c r="S130" s="256" t="e">
        <f t="shared" si="22"/>
        <v>#DIV/0!</v>
      </c>
      <c r="T130" s="179"/>
      <c r="U130" s="179"/>
      <c r="V130" s="188"/>
      <c r="W130" s="179"/>
      <c r="X130" s="181"/>
      <c r="Y130" s="181"/>
      <c r="Z130" s="179"/>
      <c r="AA130" s="11"/>
      <c r="AB130" s="11"/>
      <c r="AC130" s="11"/>
      <c r="AD130" s="11"/>
      <c r="AE130" s="11"/>
      <c r="AF130" s="11"/>
      <c r="AG130" s="11"/>
      <c r="AH130" s="11"/>
      <c r="AI130" s="11"/>
    </row>
    <row r="131" spans="1:37" ht="19.5" customHeight="1" x14ac:dyDescent="0.2">
      <c r="A131" s="122"/>
      <c r="B131" s="122"/>
      <c r="C131" s="122"/>
      <c r="D131" s="123"/>
      <c r="E131" s="121"/>
      <c r="F131" s="121"/>
      <c r="G131" s="123"/>
      <c r="H131" s="121"/>
      <c r="I131" s="123"/>
      <c r="J131" s="111"/>
      <c r="K131" s="299"/>
      <c r="L131" s="111"/>
      <c r="M131" s="123"/>
      <c r="N131" s="99">
        <f t="shared" si="20"/>
        <v>0</v>
      </c>
      <c r="P131" s="297" t="str">
        <f t="shared" si="21"/>
        <v>OUI</v>
      </c>
      <c r="Q131" s="297">
        <f t="shared" ca="1" si="23"/>
        <v>2.1862485965687406E-2</v>
      </c>
      <c r="R131" s="201"/>
      <c r="S131" s="256" t="e">
        <f t="shared" si="22"/>
        <v>#DIV/0!</v>
      </c>
      <c r="T131" s="179"/>
      <c r="U131" s="179"/>
      <c r="V131" s="188"/>
      <c r="W131" s="179"/>
      <c r="X131" s="181"/>
      <c r="Y131" s="181"/>
      <c r="Z131" s="179"/>
      <c r="AA131" s="11"/>
      <c r="AB131" s="11"/>
      <c r="AC131" s="11"/>
      <c r="AD131" s="11"/>
      <c r="AE131" s="11"/>
      <c r="AF131" s="11"/>
      <c r="AG131" s="11"/>
      <c r="AH131" s="11"/>
      <c r="AI131" s="11"/>
    </row>
    <row r="132" spans="1:37" ht="19.5" customHeight="1" x14ac:dyDescent="0.2">
      <c r="A132" s="122"/>
      <c r="B132" s="122"/>
      <c r="C132" s="122"/>
      <c r="D132" s="123"/>
      <c r="E132" s="121"/>
      <c r="F132" s="121"/>
      <c r="G132" s="123"/>
      <c r="H132" s="121"/>
      <c r="I132" s="123"/>
      <c r="J132" s="111"/>
      <c r="K132" s="299"/>
      <c r="L132" s="111"/>
      <c r="M132" s="123"/>
      <c r="N132" s="99">
        <f t="shared" si="20"/>
        <v>0</v>
      </c>
      <c r="P132" s="297" t="str">
        <f t="shared" si="21"/>
        <v>OUI</v>
      </c>
      <c r="Q132" s="297">
        <f t="shared" ca="1" si="23"/>
        <v>0.74171602978546214</v>
      </c>
      <c r="R132" s="201"/>
      <c r="S132" s="256" t="e">
        <f t="shared" si="22"/>
        <v>#DIV/0!</v>
      </c>
      <c r="T132" s="179"/>
      <c r="U132" s="179"/>
      <c r="V132" s="188"/>
      <c r="W132" s="179"/>
      <c r="X132" s="181"/>
      <c r="Y132" s="181"/>
      <c r="Z132" s="179"/>
      <c r="AA132" s="11"/>
      <c r="AB132" s="11"/>
      <c r="AC132" s="11"/>
      <c r="AD132" s="11"/>
      <c r="AE132" s="11"/>
      <c r="AF132" s="11"/>
      <c r="AG132" s="11"/>
      <c r="AH132" s="11"/>
      <c r="AI132" s="11"/>
    </row>
    <row r="133" spans="1:37" ht="19.5" customHeight="1" x14ac:dyDescent="0.2">
      <c r="A133" s="122"/>
      <c r="B133" s="122"/>
      <c r="C133" s="122"/>
      <c r="D133" s="123"/>
      <c r="E133" s="121"/>
      <c r="F133" s="113"/>
      <c r="G133" s="122"/>
      <c r="H133" s="121"/>
      <c r="I133" s="124"/>
      <c r="J133" s="117"/>
      <c r="K133" s="299"/>
      <c r="L133" s="118"/>
      <c r="M133" s="125"/>
      <c r="N133" s="99">
        <f t="shared" si="20"/>
        <v>0</v>
      </c>
      <c r="P133" s="297" t="str">
        <f t="shared" si="21"/>
        <v>OUI</v>
      </c>
      <c r="Q133" s="297">
        <f t="shared" ca="1" si="23"/>
        <v>7.9724811502164261E-2</v>
      </c>
      <c r="R133" s="201"/>
      <c r="S133" s="256" t="e">
        <f t="shared" si="22"/>
        <v>#DIV/0!</v>
      </c>
      <c r="T133" s="179"/>
      <c r="U133" s="179"/>
      <c r="V133" s="188"/>
      <c r="W133" s="179"/>
      <c r="X133" s="181"/>
      <c r="Y133" s="181"/>
      <c r="Z133" s="179"/>
      <c r="AA133" s="11"/>
      <c r="AB133" s="11"/>
      <c r="AC133" s="11"/>
      <c r="AD133" s="11"/>
      <c r="AE133" s="11"/>
      <c r="AF133" s="11"/>
      <c r="AG133" s="11"/>
      <c r="AH133" s="11"/>
      <c r="AI133" s="11"/>
    </row>
    <row r="134" spans="1:37" ht="19.5" customHeight="1" x14ac:dyDescent="0.2">
      <c r="A134" s="122"/>
      <c r="B134" s="122"/>
      <c r="C134" s="122"/>
      <c r="D134" s="123"/>
      <c r="E134" s="121"/>
      <c r="F134" s="113"/>
      <c r="G134" s="122"/>
      <c r="H134" s="121"/>
      <c r="I134" s="124"/>
      <c r="J134" s="117"/>
      <c r="K134" s="299"/>
      <c r="L134" s="118"/>
      <c r="M134" s="125"/>
      <c r="N134" s="99">
        <f t="shared" si="20"/>
        <v>0</v>
      </c>
      <c r="P134" s="297" t="str">
        <f t="shared" si="21"/>
        <v>OUI</v>
      </c>
      <c r="Q134" s="297">
        <f t="shared" ca="1" si="23"/>
        <v>0.76388810131262774</v>
      </c>
      <c r="R134" s="201"/>
      <c r="S134" s="256" t="e">
        <f t="shared" si="22"/>
        <v>#DIV/0!</v>
      </c>
      <c r="T134" s="179"/>
      <c r="U134" s="179"/>
      <c r="V134" s="188"/>
      <c r="W134" s="179"/>
      <c r="X134" s="181"/>
      <c r="Y134" s="181"/>
      <c r="Z134" s="179"/>
      <c r="AA134" s="11"/>
      <c r="AB134" s="11"/>
      <c r="AC134" s="11"/>
      <c r="AD134" s="11"/>
      <c r="AE134" s="11"/>
      <c r="AF134" s="11"/>
      <c r="AG134" s="11"/>
      <c r="AH134" s="11"/>
      <c r="AI134" s="11"/>
    </row>
    <row r="135" spans="1:37" ht="19.5" customHeight="1" x14ac:dyDescent="0.2">
      <c r="A135" s="122"/>
      <c r="B135" s="122"/>
      <c r="C135" s="122"/>
      <c r="D135" s="123"/>
      <c r="E135" s="121"/>
      <c r="F135" s="113"/>
      <c r="G135" s="122"/>
      <c r="H135" s="121"/>
      <c r="I135" s="124"/>
      <c r="J135" s="117"/>
      <c r="K135" s="299"/>
      <c r="L135" s="118"/>
      <c r="M135" s="125"/>
      <c r="N135" s="99">
        <f t="shared" si="20"/>
        <v>0</v>
      </c>
      <c r="P135" s="297" t="str">
        <f t="shared" si="21"/>
        <v>OUI</v>
      </c>
      <c r="Q135" s="297">
        <f t="shared" ca="1" si="23"/>
        <v>0.18620179409041071</v>
      </c>
      <c r="R135" s="201"/>
      <c r="S135" s="256" t="e">
        <f t="shared" si="22"/>
        <v>#DIV/0!</v>
      </c>
      <c r="T135" s="179"/>
      <c r="U135" s="179"/>
      <c r="V135" s="188"/>
      <c r="W135" s="179"/>
      <c r="X135" s="181"/>
      <c r="Y135" s="181"/>
      <c r="Z135" s="179"/>
      <c r="AA135" s="11"/>
      <c r="AB135" s="11"/>
      <c r="AC135" s="11"/>
      <c r="AD135" s="11"/>
      <c r="AE135" s="11"/>
      <c r="AF135" s="11"/>
      <c r="AG135" s="11"/>
      <c r="AH135" s="11"/>
      <c r="AI135" s="11"/>
    </row>
    <row r="136" spans="1:37" ht="19.5" customHeight="1" x14ac:dyDescent="0.2">
      <c r="A136" s="122"/>
      <c r="B136" s="122"/>
      <c r="C136" s="122"/>
      <c r="D136" s="123"/>
      <c r="E136" s="121"/>
      <c r="F136" s="113"/>
      <c r="G136" s="122"/>
      <c r="H136" s="121"/>
      <c r="I136" s="124"/>
      <c r="J136" s="117"/>
      <c r="K136" s="299"/>
      <c r="L136" s="118"/>
      <c r="M136" s="125"/>
      <c r="N136" s="99">
        <f t="shared" si="20"/>
        <v>0</v>
      </c>
      <c r="P136" s="297" t="str">
        <f t="shared" si="21"/>
        <v>OUI</v>
      </c>
      <c r="Q136" s="297">
        <f t="shared" ca="1" si="23"/>
        <v>8.4460284337612213E-2</v>
      </c>
      <c r="R136" s="202"/>
      <c r="S136" s="256" t="e">
        <f t="shared" si="22"/>
        <v>#DIV/0!</v>
      </c>
      <c r="T136" s="179"/>
      <c r="U136" s="179"/>
      <c r="V136" s="188"/>
      <c r="W136" s="179"/>
      <c r="X136" s="181"/>
      <c r="Y136" s="181"/>
      <c r="Z136" s="179"/>
      <c r="AA136" s="11"/>
      <c r="AB136" s="11"/>
      <c r="AC136" s="11"/>
      <c r="AD136" s="11"/>
      <c r="AE136" s="11"/>
      <c r="AF136" s="11"/>
      <c r="AG136" s="11"/>
      <c r="AH136" s="11"/>
      <c r="AI136" s="11"/>
    </row>
    <row r="137" spans="1:37" ht="19.5" customHeight="1" x14ac:dyDescent="0.2">
      <c r="A137" s="122"/>
      <c r="B137" s="122"/>
      <c r="C137" s="122"/>
      <c r="D137" s="123"/>
      <c r="E137" s="121"/>
      <c r="F137" s="113"/>
      <c r="G137" s="122"/>
      <c r="H137" s="121"/>
      <c r="I137" s="124"/>
      <c r="J137" s="117"/>
      <c r="K137" s="299"/>
      <c r="L137" s="118"/>
      <c r="M137" s="125"/>
      <c r="N137" s="99">
        <f t="shared" si="20"/>
        <v>0</v>
      </c>
      <c r="P137" s="297" t="str">
        <f t="shared" si="21"/>
        <v>OUI</v>
      </c>
      <c r="Q137" s="297">
        <f t="shared" ca="1" si="23"/>
        <v>0.52509332664224073</v>
      </c>
      <c r="R137" s="202"/>
      <c r="S137" s="256" t="e">
        <f t="shared" si="22"/>
        <v>#DIV/0!</v>
      </c>
      <c r="T137" s="179"/>
      <c r="U137" s="179"/>
      <c r="V137" s="188"/>
      <c r="W137" s="179"/>
      <c r="X137" s="181"/>
      <c r="Y137" s="181"/>
      <c r="Z137" s="179"/>
      <c r="AA137" s="11"/>
      <c r="AB137" s="11"/>
      <c r="AC137" s="11"/>
      <c r="AD137" s="11"/>
      <c r="AE137" s="11"/>
      <c r="AF137" s="11"/>
      <c r="AG137" s="11"/>
      <c r="AH137" s="11"/>
      <c r="AI137" s="11"/>
    </row>
    <row r="138" spans="1:37" ht="19.5" customHeight="1" x14ac:dyDescent="0.2">
      <c r="A138" s="122"/>
      <c r="B138" s="122"/>
      <c r="C138" s="122"/>
      <c r="D138" s="123"/>
      <c r="E138" s="121"/>
      <c r="F138" s="113"/>
      <c r="G138" s="122"/>
      <c r="H138" s="121"/>
      <c r="I138" s="124"/>
      <c r="J138" s="117"/>
      <c r="K138" s="299"/>
      <c r="L138" s="118"/>
      <c r="M138" s="125"/>
      <c r="N138" s="99">
        <f t="shared" si="20"/>
        <v>0</v>
      </c>
      <c r="P138" s="297" t="str">
        <f t="shared" si="21"/>
        <v>OUI</v>
      </c>
      <c r="Q138" s="297">
        <f t="shared" ca="1" si="23"/>
        <v>0.1294002844419313</v>
      </c>
      <c r="R138" s="202"/>
      <c r="S138" s="256" t="e">
        <f t="shared" si="22"/>
        <v>#DIV/0!</v>
      </c>
      <c r="T138" s="179"/>
      <c r="U138" s="179"/>
      <c r="V138" s="188"/>
      <c r="W138" s="179"/>
      <c r="X138" s="181"/>
      <c r="Y138" s="181"/>
      <c r="Z138" s="179"/>
      <c r="AA138" s="11"/>
      <c r="AB138" s="11"/>
      <c r="AC138" s="11"/>
      <c r="AD138" s="11"/>
      <c r="AE138" s="11"/>
      <c r="AF138" s="11"/>
      <c r="AG138" s="11"/>
      <c r="AH138" s="11"/>
      <c r="AI138" s="11"/>
    </row>
    <row r="139" spans="1:37" ht="19.5" customHeight="1" x14ac:dyDescent="0.2">
      <c r="A139" s="122"/>
      <c r="B139" s="122"/>
      <c r="C139" s="122"/>
      <c r="D139" s="123"/>
      <c r="E139" s="121"/>
      <c r="F139" s="113"/>
      <c r="G139" s="122"/>
      <c r="H139" s="121"/>
      <c r="I139" s="124"/>
      <c r="J139" s="117"/>
      <c r="K139" s="299"/>
      <c r="L139" s="118"/>
      <c r="M139" s="125"/>
      <c r="N139" s="99">
        <f t="shared" si="20"/>
        <v>0</v>
      </c>
      <c r="P139" s="297" t="str">
        <f t="shared" si="21"/>
        <v>OUI</v>
      </c>
      <c r="Q139" s="297">
        <f t="shared" ca="1" si="23"/>
        <v>0.77507884125622473</v>
      </c>
      <c r="R139" s="202"/>
      <c r="S139" s="256" t="e">
        <f t="shared" si="22"/>
        <v>#DIV/0!</v>
      </c>
      <c r="T139" s="179"/>
      <c r="U139" s="179"/>
      <c r="V139" s="188"/>
      <c r="W139" s="179"/>
      <c r="X139" s="181"/>
      <c r="Y139" s="181"/>
      <c r="Z139" s="179"/>
      <c r="AA139" s="11"/>
      <c r="AB139" s="11"/>
      <c r="AC139" s="11"/>
      <c r="AD139" s="11"/>
      <c r="AE139" s="11"/>
      <c r="AF139" s="11"/>
      <c r="AG139" s="11"/>
      <c r="AH139" s="11"/>
      <c r="AI139" s="11"/>
    </row>
    <row r="140" spans="1:37" ht="19.5" customHeight="1" x14ac:dyDescent="0.2">
      <c r="A140" s="122"/>
      <c r="B140" s="122"/>
      <c r="C140" s="122"/>
      <c r="D140" s="123"/>
      <c r="E140" s="121"/>
      <c r="F140" s="113"/>
      <c r="G140" s="122"/>
      <c r="H140" s="121"/>
      <c r="I140" s="124"/>
      <c r="J140" s="117"/>
      <c r="K140" s="299"/>
      <c r="L140" s="118"/>
      <c r="M140" s="125"/>
      <c r="N140" s="99">
        <f t="shared" si="20"/>
        <v>0</v>
      </c>
      <c r="P140" s="297" t="str">
        <f t="shared" si="21"/>
        <v>OUI</v>
      </c>
      <c r="Q140" s="297">
        <f t="shared" ca="1" si="23"/>
        <v>0.8320272213517208</v>
      </c>
      <c r="R140" s="202"/>
      <c r="S140" s="256" t="e">
        <f t="shared" si="22"/>
        <v>#DIV/0!</v>
      </c>
      <c r="T140" s="179"/>
      <c r="U140" s="179"/>
      <c r="V140" s="188"/>
      <c r="W140" s="179"/>
      <c r="X140" s="181"/>
      <c r="Y140" s="181"/>
      <c r="Z140" s="179"/>
      <c r="AA140" s="11"/>
      <c r="AB140" s="11"/>
      <c r="AC140" s="11"/>
      <c r="AD140" s="11"/>
      <c r="AE140" s="11"/>
      <c r="AF140" s="11"/>
      <c r="AG140" s="11"/>
      <c r="AH140" s="11"/>
      <c r="AI140" s="11"/>
    </row>
    <row r="141" spans="1:37" ht="37.5" customHeight="1" x14ac:dyDescent="0.2">
      <c r="A141" s="269"/>
      <c r="B141" s="270"/>
      <c r="C141" s="270"/>
      <c r="D141" s="270"/>
      <c r="E141" s="270"/>
      <c r="F141" s="270"/>
      <c r="G141" s="270"/>
      <c r="H141" s="270"/>
      <c r="I141" s="270"/>
      <c r="J141" s="271">
        <f>SUM(J129:J140)</f>
        <v>0</v>
      </c>
      <c r="K141" s="271"/>
      <c r="L141" s="271">
        <f>SUM(L129:L140)</f>
        <v>0</v>
      </c>
      <c r="M141" s="272"/>
      <c r="N141" s="271">
        <f>SUM(N129:N140)</f>
        <v>0</v>
      </c>
      <c r="O141" s="259"/>
      <c r="P141" s="259"/>
      <c r="X141" s="182" t="str">
        <f>IF(SUM(X129:X140)=0,"",SUM(X129:X140))</f>
        <v/>
      </c>
      <c r="Y141" s="182" t="str">
        <f>IF(SUM(Y129:Y140)=0,"",SUM(Y129:Y140))</f>
        <v/>
      </c>
      <c r="Z141" s="11"/>
      <c r="AA141" s="11"/>
      <c r="AB141" s="11"/>
      <c r="AC141" s="11"/>
      <c r="AD141" s="11"/>
      <c r="AE141" s="11"/>
      <c r="AF141" s="11"/>
      <c r="AG141" s="11"/>
      <c r="AH141" s="11"/>
      <c r="AI141" s="11"/>
    </row>
    <row r="142" spans="1:37" x14ac:dyDescent="0.2">
      <c r="A142" s="259"/>
      <c r="B142" s="259"/>
      <c r="C142" s="259"/>
      <c r="D142" s="259"/>
      <c r="E142" s="259"/>
      <c r="F142" s="259"/>
      <c r="G142" s="259"/>
      <c r="H142" s="259"/>
      <c r="I142" s="259"/>
      <c r="J142" s="259"/>
      <c r="K142" s="259"/>
      <c r="L142" s="259"/>
      <c r="M142" s="259"/>
      <c r="N142" s="259"/>
    </row>
    <row r="143" spans="1:37" ht="16.5" customHeight="1" x14ac:dyDescent="0.2">
      <c r="A143" s="273" t="s">
        <v>254</v>
      </c>
      <c r="B143" s="274"/>
      <c r="C143" s="274"/>
      <c r="D143" s="274"/>
      <c r="E143" s="274"/>
      <c r="F143" s="274"/>
      <c r="G143" s="274"/>
      <c r="H143" s="274"/>
      <c r="I143" s="274"/>
      <c r="J143" s="274"/>
      <c r="K143" s="274"/>
      <c r="L143" s="274"/>
      <c r="M143" s="259"/>
      <c r="N143" s="259"/>
    </row>
    <row r="144" spans="1:37" x14ac:dyDescent="0.2">
      <c r="A144" s="295">
        <f>A129</f>
        <v>0</v>
      </c>
      <c r="B144" s="275" t="str">
        <f>A125</f>
        <v>Lot n°6 - Intitulé à renseigner</v>
      </c>
      <c r="C144" s="275" t="str">
        <f>B126</f>
        <v>Raison sociale de l'attributaire à renseigner</v>
      </c>
      <c r="D144" s="314" t="s">
        <v>260</v>
      </c>
      <c r="E144" s="315" t="s">
        <v>260</v>
      </c>
      <c r="F144" s="276">
        <f>MIN($F129:$F140)</f>
        <v>0</v>
      </c>
      <c r="G144" s="276">
        <f>MAX(F129:F140,H129:H140)</f>
        <v>0</v>
      </c>
      <c r="H144" s="277" t="s">
        <v>98</v>
      </c>
      <c r="I144" s="316" t="s">
        <v>260</v>
      </c>
      <c r="J144" s="278">
        <f>J141</f>
        <v>0</v>
      </c>
      <c r="K144" s="278">
        <f>L141</f>
        <v>0</v>
      </c>
      <c r="L144" s="259"/>
      <c r="M144" s="259"/>
      <c r="N144" s="259"/>
      <c r="O144" s="279"/>
      <c r="P144" s="54"/>
      <c r="Q144" s="54"/>
      <c r="R144" s="54"/>
      <c r="S144" s="54"/>
      <c r="T144" s="1"/>
      <c r="U144" s="1"/>
      <c r="V144" s="1"/>
      <c r="W144" s="51"/>
      <c r="X144" s="51"/>
      <c r="Y144" s="51"/>
      <c r="AH144" s="189">
        <f>N141</f>
        <v>0</v>
      </c>
      <c r="AI144" s="1"/>
      <c r="AJ144" s="1"/>
      <c r="AK144" s="1"/>
    </row>
    <row r="145" spans="1:37" ht="15" thickBot="1" x14ac:dyDescent="0.25">
      <c r="A145" s="283"/>
      <c r="B145" s="284"/>
      <c r="C145" s="284"/>
      <c r="D145" s="285"/>
      <c r="E145" s="285"/>
      <c r="F145" s="285"/>
      <c r="G145" s="285"/>
      <c r="H145" s="286"/>
      <c r="I145" s="287"/>
      <c r="J145" s="288"/>
      <c r="K145" s="288"/>
      <c r="L145" s="287"/>
      <c r="M145" s="287"/>
      <c r="N145" s="287"/>
      <c r="O145" s="289"/>
      <c r="P145" s="290"/>
      <c r="Q145" s="290"/>
      <c r="R145" s="290"/>
      <c r="S145" s="290"/>
      <c r="T145" s="291"/>
      <c r="U145" s="291"/>
      <c r="V145" s="291"/>
      <c r="W145" s="292"/>
      <c r="X145" s="292"/>
      <c r="Y145" s="292"/>
      <c r="Z145" s="293"/>
      <c r="AA145" s="293"/>
      <c r="AB145" s="293"/>
      <c r="AC145" s="293"/>
      <c r="AD145" s="293"/>
      <c r="AE145" s="293"/>
      <c r="AF145" s="293"/>
      <c r="AG145" s="293"/>
      <c r="AH145" s="294"/>
      <c r="AI145" s="1"/>
      <c r="AJ145" s="1"/>
      <c r="AK145" s="1"/>
    </row>
    <row r="146" spans="1:37" s="1" customFormat="1" ht="42" customHeight="1" x14ac:dyDescent="0.2">
      <c r="A146" s="280" t="s">
        <v>85</v>
      </c>
      <c r="B146" s="281" t="s">
        <v>99</v>
      </c>
      <c r="C146" s="282" t="str">
        <f>IF(C122="","",C122)</f>
        <v/>
      </c>
      <c r="D146" s="281" t="s">
        <v>100</v>
      </c>
      <c r="E146" s="282" t="str">
        <f>IF(E122="","",E122)</f>
        <v/>
      </c>
      <c r="F146" s="259"/>
      <c r="G146" s="17"/>
      <c r="H146" s="18"/>
      <c r="I146" s="18"/>
      <c r="J146" s="18"/>
      <c r="K146" s="18"/>
      <c r="L146" s="18"/>
      <c r="M146" s="259"/>
      <c r="N146" s="18"/>
    </row>
    <row r="147" spans="1:37" s="11" customFormat="1" ht="20.25" customHeight="1" x14ac:dyDescent="0.2">
      <c r="A147" s="53"/>
      <c r="B147" s="53"/>
      <c r="C147" s="53"/>
      <c r="D147" s="27"/>
      <c r="E147" s="27"/>
      <c r="F147" s="27"/>
      <c r="G147" s="19"/>
      <c r="H147" s="19"/>
      <c r="I147" s="19"/>
      <c r="J147" s="19"/>
      <c r="K147" s="19"/>
      <c r="L147" s="19"/>
      <c r="M147" s="259"/>
      <c r="N147" s="19"/>
      <c r="O147" s="19"/>
      <c r="P147" s="19"/>
      <c r="Q147" s="19"/>
      <c r="R147" s="19"/>
      <c r="S147" s="19"/>
      <c r="T147" s="19"/>
      <c r="U147" s="19"/>
    </row>
    <row r="148" spans="1:37" s="48" customFormat="1" ht="24.75" customHeight="1" x14ac:dyDescent="0.25">
      <c r="A148" s="383" t="s">
        <v>230</v>
      </c>
      <c r="B148" s="383"/>
      <c r="C148" s="383"/>
      <c r="D148" s="259"/>
      <c r="E148" s="259"/>
      <c r="F148" s="259"/>
      <c r="G148" s="259"/>
      <c r="H148" s="259"/>
      <c r="I148" s="259"/>
      <c r="J148" s="259"/>
      <c r="K148" s="259"/>
      <c r="L148" s="259"/>
      <c r="M148" s="259"/>
      <c r="N148" s="259"/>
      <c r="O148"/>
      <c r="P148" s="384" t="s">
        <v>63</v>
      </c>
      <c r="Q148" s="385"/>
      <c r="R148" s="385"/>
      <c r="S148" s="385"/>
      <c r="T148" s="385"/>
      <c r="U148" s="385"/>
      <c r="V148" s="385"/>
      <c r="W148" s="385"/>
      <c r="X148" s="385"/>
      <c r="Y148" s="385"/>
      <c r="Z148" s="386"/>
      <c r="AA148" s="20"/>
      <c r="AB148" s="20"/>
      <c r="AC148" s="20"/>
      <c r="AD148" s="20"/>
      <c r="AE148" s="20"/>
      <c r="AF148" s="20"/>
      <c r="AG148" s="20"/>
      <c r="AH148" s="20"/>
      <c r="AI148" s="20"/>
    </row>
    <row r="149" spans="1:37" s="48" customFormat="1" ht="24.75" customHeight="1" x14ac:dyDescent="0.25">
      <c r="A149" s="265" t="s">
        <v>152</v>
      </c>
      <c r="B149" s="383" t="s">
        <v>154</v>
      </c>
      <c r="C149" s="383"/>
      <c r="D149" s="259"/>
      <c r="E149" s="259"/>
      <c r="F149" s="259"/>
      <c r="G149" s="259"/>
      <c r="H149" s="259"/>
      <c r="I149" s="259"/>
      <c r="J149" s="259"/>
      <c r="K149" s="259"/>
      <c r="L149" s="259"/>
      <c r="M149" s="259"/>
      <c r="N149" s="259"/>
      <c r="O149"/>
      <c r="P149" s="387"/>
      <c r="Q149" s="388"/>
      <c r="R149" s="388"/>
      <c r="S149" s="388"/>
      <c r="T149" s="388"/>
      <c r="U149" s="388"/>
      <c r="V149" s="388"/>
      <c r="W149" s="388"/>
      <c r="X149" s="388"/>
      <c r="Y149" s="388"/>
      <c r="Z149" s="389"/>
      <c r="AA149" s="20"/>
      <c r="AB149" s="20"/>
      <c r="AC149" s="20"/>
      <c r="AD149" s="20"/>
      <c r="AE149" s="20"/>
      <c r="AF149" s="20"/>
      <c r="AG149" s="20"/>
      <c r="AH149" s="20"/>
      <c r="AI149" s="20"/>
    </row>
    <row r="150" spans="1:37" s="48" customFormat="1" ht="42" customHeight="1" x14ac:dyDescent="0.25">
      <c r="A150" s="265" t="s">
        <v>197</v>
      </c>
      <c r="B150" s="390" t="s">
        <v>199</v>
      </c>
      <c r="C150" s="391"/>
      <c r="D150" s="266"/>
      <c r="E150" s="266"/>
      <c r="F150" s="266"/>
      <c r="G150" s="266"/>
      <c r="H150" s="266"/>
      <c r="I150" s="266"/>
      <c r="J150" s="266"/>
      <c r="K150" s="266"/>
      <c r="L150" s="267"/>
      <c r="M150" s="19"/>
      <c r="N150" s="19"/>
      <c r="O150"/>
      <c r="P150" s="392" t="s">
        <v>226</v>
      </c>
      <c r="Q150" s="392"/>
      <c r="R150" s="392"/>
      <c r="S150" s="392"/>
      <c r="T150" s="193"/>
      <c r="U150" s="193"/>
      <c r="V150" s="193"/>
      <c r="W150" s="193"/>
      <c r="X150" s="193"/>
      <c r="Y150" s="193"/>
      <c r="Z150" s="192"/>
      <c r="AA150" s="20"/>
      <c r="AB150" s="20"/>
      <c r="AC150" s="20"/>
      <c r="AD150" s="20"/>
      <c r="AE150" s="20"/>
      <c r="AF150" s="20"/>
      <c r="AG150" s="20"/>
      <c r="AH150" s="20"/>
      <c r="AI150" s="20"/>
    </row>
    <row r="151" spans="1:37" ht="165.75" x14ac:dyDescent="0.2">
      <c r="A151" s="268" t="s">
        <v>223</v>
      </c>
      <c r="B151" s="268" t="s">
        <v>224</v>
      </c>
      <c r="C151" s="268" t="s">
        <v>1</v>
      </c>
      <c r="D151" s="268" t="s">
        <v>145</v>
      </c>
      <c r="E151" s="268" t="s">
        <v>144</v>
      </c>
      <c r="F151" s="268" t="s">
        <v>131</v>
      </c>
      <c r="G151" s="268" t="s">
        <v>147</v>
      </c>
      <c r="H151" s="268" t="s">
        <v>198</v>
      </c>
      <c r="I151" s="268" t="s">
        <v>0</v>
      </c>
      <c r="J151" s="268" t="s">
        <v>148</v>
      </c>
      <c r="K151" s="268" t="s">
        <v>205</v>
      </c>
      <c r="L151" s="268" t="s">
        <v>5</v>
      </c>
      <c r="M151" s="268" t="s">
        <v>14</v>
      </c>
      <c r="N151" s="268" t="s">
        <v>146</v>
      </c>
      <c r="P151" s="190" t="s">
        <v>218</v>
      </c>
      <c r="Q151" s="190" t="s">
        <v>219</v>
      </c>
      <c r="R151" s="190" t="s">
        <v>261</v>
      </c>
      <c r="S151" s="249" t="s">
        <v>228</v>
      </c>
      <c r="T151" s="190" t="s">
        <v>60</v>
      </c>
      <c r="U151" s="190" t="s">
        <v>61</v>
      </c>
      <c r="V151" s="191" t="s">
        <v>206</v>
      </c>
      <c r="W151" s="190" t="s">
        <v>62</v>
      </c>
      <c r="X151" s="190" t="s">
        <v>38</v>
      </c>
      <c r="Y151" s="190" t="s">
        <v>57</v>
      </c>
      <c r="Z151" s="190" t="s">
        <v>14</v>
      </c>
      <c r="AA151" s="11"/>
      <c r="AB151" s="11"/>
      <c r="AC151" s="11"/>
      <c r="AD151" s="11"/>
      <c r="AE151" s="11"/>
      <c r="AF151" s="11"/>
      <c r="AG151" s="11"/>
      <c r="AH151" s="11"/>
      <c r="AI151" s="11"/>
    </row>
    <row r="152" spans="1:37" x14ac:dyDescent="0.2">
      <c r="A152" s="122"/>
      <c r="B152" s="122"/>
      <c r="C152" s="122"/>
      <c r="D152" s="123"/>
      <c r="E152" s="121"/>
      <c r="F152" s="121"/>
      <c r="G152" s="123"/>
      <c r="H152" s="121"/>
      <c r="I152" s="123"/>
      <c r="J152" s="111"/>
      <c r="K152" s="299"/>
      <c r="L152" s="111"/>
      <c r="M152" s="123"/>
      <c r="N152" s="99">
        <f t="shared" ref="N152:N163" si="24">J152-L152</f>
        <v>0</v>
      </c>
      <c r="P152" s="297" t="str">
        <f t="shared" ref="P152:P163" si="25">IF(COUNTIF(A:F,A152)&gt;=25,"OUI","NON")</f>
        <v>OUI</v>
      </c>
      <c r="Q152" s="297">
        <f ca="1">IF(P152="oui",RAND(),"&lt;25 lignes donc pas d'échantillonnage")</f>
        <v>0.22643275086471371</v>
      </c>
      <c r="R152" s="201"/>
      <c r="S152" s="256" t="e">
        <f t="shared" ref="S152:S163" si="26">IF(P152="oui",IF(SUMIFS(N:N,A:A,A152,R:R,"&lt;="&amp;R152)/SUMIF(A:A,A152,N:N)&lt;0.8,"hors Echantillon","Echantillon à Contrôler"), "Contrôle en exhaustif")</f>
        <v>#DIV/0!</v>
      </c>
      <c r="T152" s="179"/>
      <c r="U152" s="179"/>
      <c r="V152" s="188"/>
      <c r="W152" s="179"/>
      <c r="X152" s="181"/>
      <c r="Y152" s="181"/>
      <c r="Z152" s="179"/>
      <c r="AA152" s="11"/>
      <c r="AB152" s="11"/>
      <c r="AC152" s="11"/>
      <c r="AD152" s="11"/>
      <c r="AE152" s="11"/>
      <c r="AF152" s="11"/>
      <c r="AG152" s="11"/>
      <c r="AH152" s="11"/>
      <c r="AI152" s="11"/>
    </row>
    <row r="153" spans="1:37" ht="19.5" customHeight="1" x14ac:dyDescent="0.2">
      <c r="A153" s="122"/>
      <c r="B153" s="122"/>
      <c r="C153" s="122"/>
      <c r="D153" s="123"/>
      <c r="E153" s="121"/>
      <c r="F153" s="121"/>
      <c r="G153" s="123"/>
      <c r="H153" s="121"/>
      <c r="I153" s="123"/>
      <c r="J153" s="111"/>
      <c r="K153" s="299"/>
      <c r="L153" s="111"/>
      <c r="M153" s="123"/>
      <c r="N153" s="99">
        <f t="shared" si="24"/>
        <v>0</v>
      </c>
      <c r="P153" s="297" t="str">
        <f t="shared" si="25"/>
        <v>OUI</v>
      </c>
      <c r="Q153" s="297">
        <f t="shared" ref="Q153:Q163" ca="1" si="27">IF(P153="oui",RAND(),"&lt;25 lignes donc pas d'échantillonnage")</f>
        <v>0.39989052257717583</v>
      </c>
      <c r="R153" s="201"/>
      <c r="S153" s="256" t="e">
        <f t="shared" si="26"/>
        <v>#DIV/0!</v>
      </c>
      <c r="T153" s="179"/>
      <c r="U153" s="179"/>
      <c r="V153" s="188"/>
      <c r="W153" s="179"/>
      <c r="X153" s="181"/>
      <c r="Y153" s="181"/>
      <c r="Z153" s="179"/>
      <c r="AA153" s="11"/>
      <c r="AB153" s="11"/>
      <c r="AC153" s="11"/>
      <c r="AD153" s="11"/>
      <c r="AE153" s="11"/>
      <c r="AF153" s="11"/>
      <c r="AG153" s="11"/>
      <c r="AH153" s="11"/>
      <c r="AI153" s="11"/>
    </row>
    <row r="154" spans="1:37" ht="19.5" customHeight="1" x14ac:dyDescent="0.2">
      <c r="A154" s="122"/>
      <c r="B154" s="122"/>
      <c r="C154" s="122"/>
      <c r="D154" s="123"/>
      <c r="E154" s="121"/>
      <c r="F154" s="121"/>
      <c r="G154" s="123"/>
      <c r="H154" s="121"/>
      <c r="I154" s="123"/>
      <c r="J154" s="111"/>
      <c r="K154" s="299"/>
      <c r="L154" s="111"/>
      <c r="M154" s="123"/>
      <c r="N154" s="99">
        <f t="shared" si="24"/>
        <v>0</v>
      </c>
      <c r="P154" s="297" t="str">
        <f t="shared" si="25"/>
        <v>OUI</v>
      </c>
      <c r="Q154" s="297">
        <f t="shared" ca="1" si="27"/>
        <v>0.560418525315595</v>
      </c>
      <c r="R154" s="201"/>
      <c r="S154" s="256" t="e">
        <f t="shared" si="26"/>
        <v>#DIV/0!</v>
      </c>
      <c r="T154" s="179"/>
      <c r="U154" s="179"/>
      <c r="V154" s="188"/>
      <c r="W154" s="179"/>
      <c r="X154" s="181"/>
      <c r="Y154" s="181"/>
      <c r="Z154" s="179"/>
      <c r="AA154" s="11"/>
      <c r="AB154" s="11"/>
      <c r="AC154" s="11"/>
      <c r="AD154" s="11"/>
      <c r="AE154" s="11"/>
      <c r="AF154" s="11"/>
      <c r="AG154" s="11"/>
      <c r="AH154" s="11"/>
      <c r="AI154" s="11"/>
    </row>
    <row r="155" spans="1:37" ht="19.5" customHeight="1" x14ac:dyDescent="0.2">
      <c r="A155" s="122"/>
      <c r="B155" s="122"/>
      <c r="C155" s="122"/>
      <c r="D155" s="123"/>
      <c r="E155" s="121"/>
      <c r="F155" s="121"/>
      <c r="G155" s="123"/>
      <c r="H155" s="121"/>
      <c r="I155" s="123"/>
      <c r="J155" s="111"/>
      <c r="K155" s="299"/>
      <c r="L155" s="111"/>
      <c r="M155" s="123"/>
      <c r="N155" s="99">
        <f t="shared" si="24"/>
        <v>0</v>
      </c>
      <c r="P155" s="297" t="str">
        <f t="shared" si="25"/>
        <v>OUI</v>
      </c>
      <c r="Q155" s="297">
        <f t="shared" ca="1" si="27"/>
        <v>0.43917921952075656</v>
      </c>
      <c r="R155" s="201"/>
      <c r="S155" s="256" t="e">
        <f t="shared" si="26"/>
        <v>#DIV/0!</v>
      </c>
      <c r="T155" s="179"/>
      <c r="U155" s="179"/>
      <c r="V155" s="188"/>
      <c r="W155" s="179"/>
      <c r="X155" s="181"/>
      <c r="Y155" s="181"/>
      <c r="Z155" s="179"/>
      <c r="AA155" s="11"/>
      <c r="AB155" s="11"/>
      <c r="AC155" s="11"/>
      <c r="AD155" s="11"/>
      <c r="AE155" s="11"/>
      <c r="AF155" s="11"/>
      <c r="AG155" s="11"/>
      <c r="AH155" s="11"/>
      <c r="AI155" s="11"/>
    </row>
    <row r="156" spans="1:37" ht="19.5" customHeight="1" x14ac:dyDescent="0.2">
      <c r="A156" s="122"/>
      <c r="B156" s="122"/>
      <c r="C156" s="122"/>
      <c r="D156" s="123"/>
      <c r="E156" s="121"/>
      <c r="F156" s="113"/>
      <c r="G156" s="122"/>
      <c r="H156" s="121"/>
      <c r="I156" s="124"/>
      <c r="J156" s="117"/>
      <c r="K156" s="299"/>
      <c r="L156" s="118"/>
      <c r="M156" s="125"/>
      <c r="N156" s="99">
        <f t="shared" si="24"/>
        <v>0</v>
      </c>
      <c r="P156" s="297" t="str">
        <f t="shared" si="25"/>
        <v>OUI</v>
      </c>
      <c r="Q156" s="297">
        <f t="shared" ca="1" si="27"/>
        <v>0.73348685508791511</v>
      </c>
      <c r="R156" s="201"/>
      <c r="S156" s="256" t="e">
        <f t="shared" si="26"/>
        <v>#DIV/0!</v>
      </c>
      <c r="T156" s="179"/>
      <c r="U156" s="179"/>
      <c r="V156" s="188"/>
      <c r="W156" s="179"/>
      <c r="X156" s="181"/>
      <c r="Y156" s="181"/>
      <c r="Z156" s="179"/>
      <c r="AA156" s="11"/>
      <c r="AB156" s="11"/>
      <c r="AC156" s="11"/>
      <c r="AD156" s="11"/>
      <c r="AE156" s="11"/>
      <c r="AF156" s="11"/>
      <c r="AG156" s="11"/>
      <c r="AH156" s="11"/>
      <c r="AI156" s="11"/>
    </row>
    <row r="157" spans="1:37" ht="19.5" customHeight="1" x14ac:dyDescent="0.2">
      <c r="A157" s="122"/>
      <c r="B157" s="122"/>
      <c r="C157" s="122"/>
      <c r="D157" s="123"/>
      <c r="E157" s="121"/>
      <c r="F157" s="113"/>
      <c r="G157" s="122"/>
      <c r="H157" s="121"/>
      <c r="I157" s="124"/>
      <c r="J157" s="117"/>
      <c r="K157" s="299"/>
      <c r="L157" s="118"/>
      <c r="M157" s="125"/>
      <c r="N157" s="99">
        <f t="shared" si="24"/>
        <v>0</v>
      </c>
      <c r="P157" s="297" t="str">
        <f t="shared" si="25"/>
        <v>OUI</v>
      </c>
      <c r="Q157" s="297">
        <f t="shared" ca="1" si="27"/>
        <v>0.30518049035685357</v>
      </c>
      <c r="R157" s="201"/>
      <c r="S157" s="256" t="e">
        <f t="shared" si="26"/>
        <v>#DIV/0!</v>
      </c>
      <c r="T157" s="179"/>
      <c r="U157" s="179"/>
      <c r="V157" s="188"/>
      <c r="W157" s="179"/>
      <c r="X157" s="181"/>
      <c r="Y157" s="181"/>
      <c r="Z157" s="179"/>
      <c r="AA157" s="11"/>
      <c r="AB157" s="11"/>
      <c r="AC157" s="11"/>
      <c r="AD157" s="11"/>
      <c r="AE157" s="11"/>
      <c r="AF157" s="11"/>
      <c r="AG157" s="11"/>
      <c r="AH157" s="11"/>
      <c r="AI157" s="11"/>
    </row>
    <row r="158" spans="1:37" ht="19.5" customHeight="1" x14ac:dyDescent="0.2">
      <c r="A158" s="122"/>
      <c r="B158" s="122"/>
      <c r="C158" s="122"/>
      <c r="D158" s="123"/>
      <c r="E158" s="121"/>
      <c r="F158" s="113"/>
      <c r="G158" s="122"/>
      <c r="H158" s="121"/>
      <c r="I158" s="124"/>
      <c r="J158" s="117"/>
      <c r="K158" s="299"/>
      <c r="L158" s="118"/>
      <c r="M158" s="125"/>
      <c r="N158" s="99">
        <f t="shared" si="24"/>
        <v>0</v>
      </c>
      <c r="P158" s="297" t="str">
        <f t="shared" si="25"/>
        <v>OUI</v>
      </c>
      <c r="Q158" s="297">
        <f t="shared" ca="1" si="27"/>
        <v>6.9268398131639652E-2</v>
      </c>
      <c r="R158" s="201"/>
      <c r="S158" s="256" t="e">
        <f t="shared" si="26"/>
        <v>#DIV/0!</v>
      </c>
      <c r="T158" s="179"/>
      <c r="U158" s="179"/>
      <c r="V158" s="188"/>
      <c r="W158" s="179"/>
      <c r="X158" s="181"/>
      <c r="Y158" s="181"/>
      <c r="Z158" s="179"/>
      <c r="AA158" s="11"/>
      <c r="AB158" s="11"/>
      <c r="AC158" s="11"/>
      <c r="AD158" s="11"/>
      <c r="AE158" s="11"/>
      <c r="AF158" s="11"/>
      <c r="AG158" s="11"/>
      <c r="AH158" s="11"/>
      <c r="AI158" s="11"/>
    </row>
    <row r="159" spans="1:37" ht="19.5" customHeight="1" x14ac:dyDescent="0.2">
      <c r="A159" s="122"/>
      <c r="B159" s="122"/>
      <c r="C159" s="122"/>
      <c r="D159" s="123"/>
      <c r="E159" s="121"/>
      <c r="F159" s="113"/>
      <c r="G159" s="122"/>
      <c r="H159" s="121"/>
      <c r="I159" s="124"/>
      <c r="J159" s="117"/>
      <c r="K159" s="299"/>
      <c r="L159" s="118"/>
      <c r="M159" s="125"/>
      <c r="N159" s="99">
        <f t="shared" si="24"/>
        <v>0</v>
      </c>
      <c r="P159" s="297" t="str">
        <f t="shared" si="25"/>
        <v>OUI</v>
      </c>
      <c r="Q159" s="297">
        <f t="shared" ca="1" si="27"/>
        <v>0.35475149501492886</v>
      </c>
      <c r="R159" s="202"/>
      <c r="S159" s="256" t="e">
        <f t="shared" si="26"/>
        <v>#DIV/0!</v>
      </c>
      <c r="T159" s="179"/>
      <c r="U159" s="179"/>
      <c r="V159" s="188"/>
      <c r="W159" s="179"/>
      <c r="X159" s="181"/>
      <c r="Y159" s="181"/>
      <c r="Z159" s="179"/>
      <c r="AA159" s="11"/>
      <c r="AB159" s="11"/>
      <c r="AC159" s="11"/>
      <c r="AD159" s="11"/>
      <c r="AE159" s="11"/>
      <c r="AF159" s="11"/>
      <c r="AG159" s="11"/>
      <c r="AH159" s="11"/>
      <c r="AI159" s="11"/>
    </row>
    <row r="160" spans="1:37" ht="19.5" customHeight="1" x14ac:dyDescent="0.2">
      <c r="A160" s="122"/>
      <c r="B160" s="122"/>
      <c r="C160" s="122"/>
      <c r="D160" s="123"/>
      <c r="E160" s="121"/>
      <c r="F160" s="113"/>
      <c r="G160" s="122"/>
      <c r="H160" s="121"/>
      <c r="I160" s="124"/>
      <c r="J160" s="117"/>
      <c r="K160" s="299"/>
      <c r="L160" s="118"/>
      <c r="M160" s="125"/>
      <c r="N160" s="99">
        <f t="shared" si="24"/>
        <v>0</v>
      </c>
      <c r="P160" s="297" t="str">
        <f t="shared" si="25"/>
        <v>OUI</v>
      </c>
      <c r="Q160" s="297">
        <f t="shared" ca="1" si="27"/>
        <v>0.55311416163466787</v>
      </c>
      <c r="R160" s="202"/>
      <c r="S160" s="256" t="e">
        <f t="shared" si="26"/>
        <v>#DIV/0!</v>
      </c>
      <c r="T160" s="179"/>
      <c r="U160" s="179"/>
      <c r="V160" s="188"/>
      <c r="W160" s="179"/>
      <c r="X160" s="181"/>
      <c r="Y160" s="181"/>
      <c r="Z160" s="179"/>
      <c r="AA160" s="11"/>
      <c r="AB160" s="11"/>
      <c r="AC160" s="11"/>
      <c r="AD160" s="11"/>
      <c r="AE160" s="11"/>
      <c r="AF160" s="11"/>
      <c r="AG160" s="11"/>
      <c r="AH160" s="11"/>
      <c r="AI160" s="11"/>
    </row>
    <row r="161" spans="1:37" ht="19.5" customHeight="1" x14ac:dyDescent="0.2">
      <c r="A161" s="122"/>
      <c r="B161" s="122"/>
      <c r="C161" s="122"/>
      <c r="D161" s="123"/>
      <c r="E161" s="121"/>
      <c r="F161" s="113"/>
      <c r="G161" s="122"/>
      <c r="H161" s="121"/>
      <c r="I161" s="124"/>
      <c r="J161" s="117"/>
      <c r="K161" s="299"/>
      <c r="L161" s="118"/>
      <c r="M161" s="125"/>
      <c r="N161" s="99">
        <f t="shared" si="24"/>
        <v>0</v>
      </c>
      <c r="P161" s="297" t="str">
        <f t="shared" si="25"/>
        <v>OUI</v>
      </c>
      <c r="Q161" s="297">
        <f t="shared" ca="1" si="27"/>
        <v>0.93421928701771395</v>
      </c>
      <c r="R161" s="202"/>
      <c r="S161" s="256" t="e">
        <f t="shared" si="26"/>
        <v>#DIV/0!</v>
      </c>
      <c r="T161" s="179"/>
      <c r="U161" s="179"/>
      <c r="V161" s="188"/>
      <c r="W161" s="179"/>
      <c r="X161" s="181"/>
      <c r="Y161" s="181"/>
      <c r="Z161" s="179"/>
      <c r="AA161" s="11"/>
      <c r="AB161" s="11"/>
      <c r="AC161" s="11"/>
      <c r="AD161" s="11"/>
      <c r="AE161" s="11"/>
      <c r="AF161" s="11"/>
      <c r="AG161" s="11"/>
      <c r="AH161" s="11"/>
      <c r="AI161" s="11"/>
    </row>
    <row r="162" spans="1:37" ht="19.5" customHeight="1" x14ac:dyDescent="0.2">
      <c r="A162" s="122"/>
      <c r="B162" s="122"/>
      <c r="C162" s="122"/>
      <c r="D162" s="123"/>
      <c r="E162" s="121"/>
      <c r="F162" s="113"/>
      <c r="G162" s="122"/>
      <c r="H162" s="121"/>
      <c r="I162" s="124"/>
      <c r="J162" s="117"/>
      <c r="K162" s="299"/>
      <c r="L162" s="118"/>
      <c r="M162" s="125"/>
      <c r="N162" s="99">
        <f t="shared" si="24"/>
        <v>0</v>
      </c>
      <c r="P162" s="297" t="str">
        <f t="shared" si="25"/>
        <v>OUI</v>
      </c>
      <c r="Q162" s="297">
        <f t="shared" ca="1" si="27"/>
        <v>0.9860249859036857</v>
      </c>
      <c r="R162" s="202"/>
      <c r="S162" s="256" t="e">
        <f t="shared" si="26"/>
        <v>#DIV/0!</v>
      </c>
      <c r="T162" s="179"/>
      <c r="U162" s="179"/>
      <c r="V162" s="188"/>
      <c r="W162" s="179"/>
      <c r="X162" s="181"/>
      <c r="Y162" s="181"/>
      <c r="Z162" s="179"/>
      <c r="AA162" s="11"/>
      <c r="AB162" s="11"/>
      <c r="AC162" s="11"/>
      <c r="AD162" s="11"/>
      <c r="AE162" s="11"/>
      <c r="AF162" s="11"/>
      <c r="AG162" s="11"/>
      <c r="AH162" s="11"/>
      <c r="AI162" s="11"/>
    </row>
    <row r="163" spans="1:37" ht="19.5" customHeight="1" x14ac:dyDescent="0.2">
      <c r="A163" s="122"/>
      <c r="B163" s="122"/>
      <c r="C163" s="122"/>
      <c r="D163" s="123"/>
      <c r="E163" s="121"/>
      <c r="F163" s="113"/>
      <c r="G163" s="122"/>
      <c r="H163" s="121"/>
      <c r="I163" s="124"/>
      <c r="J163" s="117"/>
      <c r="K163" s="299"/>
      <c r="L163" s="118"/>
      <c r="M163" s="125"/>
      <c r="N163" s="99">
        <f t="shared" si="24"/>
        <v>0</v>
      </c>
      <c r="P163" s="297" t="str">
        <f t="shared" si="25"/>
        <v>OUI</v>
      </c>
      <c r="Q163" s="297">
        <f t="shared" ca="1" si="27"/>
        <v>0.55936409548339638</v>
      </c>
      <c r="R163" s="202"/>
      <c r="S163" s="256" t="e">
        <f t="shared" si="26"/>
        <v>#DIV/0!</v>
      </c>
      <c r="T163" s="179"/>
      <c r="U163" s="179"/>
      <c r="V163" s="188"/>
      <c r="W163" s="179"/>
      <c r="X163" s="181"/>
      <c r="Y163" s="181"/>
      <c r="Z163" s="179"/>
      <c r="AA163" s="11"/>
      <c r="AB163" s="11"/>
      <c r="AC163" s="11"/>
      <c r="AD163" s="11"/>
      <c r="AE163" s="11"/>
      <c r="AF163" s="11"/>
      <c r="AG163" s="11"/>
      <c r="AH163" s="11"/>
      <c r="AI163" s="11"/>
    </row>
    <row r="164" spans="1:37" ht="37.5" customHeight="1" x14ac:dyDescent="0.2">
      <c r="A164" s="269"/>
      <c r="B164" s="270"/>
      <c r="C164" s="270"/>
      <c r="D164" s="270"/>
      <c r="E164" s="270"/>
      <c r="F164" s="270"/>
      <c r="G164" s="270"/>
      <c r="H164" s="270"/>
      <c r="I164" s="270"/>
      <c r="J164" s="271">
        <f>SUM(J152:J163)</f>
        <v>0</v>
      </c>
      <c r="K164" s="271"/>
      <c r="L164" s="271">
        <f>SUM(L152:L163)</f>
        <v>0</v>
      </c>
      <c r="M164" s="272"/>
      <c r="N164" s="271">
        <f>SUM(N152:N163)</f>
        <v>0</v>
      </c>
      <c r="O164" s="259"/>
      <c r="P164" s="259"/>
      <c r="X164" s="182" t="str">
        <f>IF(SUM(X152:X163)=0,"",SUM(X152:X163))</f>
        <v/>
      </c>
      <c r="Y164" s="182" t="str">
        <f>IF(SUM(Y152:Y163)=0,"",SUM(Y152:Y163))</f>
        <v/>
      </c>
      <c r="Z164" s="11"/>
      <c r="AA164" s="11"/>
      <c r="AB164" s="11"/>
      <c r="AC164" s="11"/>
      <c r="AD164" s="11"/>
      <c r="AE164" s="11"/>
      <c r="AF164" s="11"/>
      <c r="AG164" s="11"/>
      <c r="AH164" s="11"/>
      <c r="AI164" s="11"/>
    </row>
    <row r="165" spans="1:37" x14ac:dyDescent="0.2">
      <c r="A165" s="259"/>
      <c r="B165" s="259"/>
      <c r="C165" s="259"/>
      <c r="D165" s="259"/>
      <c r="E165" s="259"/>
      <c r="F165" s="259"/>
      <c r="G165" s="259"/>
      <c r="H165" s="259"/>
      <c r="I165" s="259"/>
      <c r="J165" s="259"/>
      <c r="K165" s="259"/>
      <c r="L165" s="259"/>
      <c r="M165" s="259"/>
      <c r="N165" s="259"/>
    </row>
    <row r="166" spans="1:37" ht="16.5" customHeight="1" x14ac:dyDescent="0.2">
      <c r="A166" s="273" t="s">
        <v>254</v>
      </c>
      <c r="B166" s="274"/>
      <c r="C166" s="274"/>
      <c r="D166" s="274"/>
      <c r="E166" s="274"/>
      <c r="F166" s="274"/>
      <c r="G166" s="274"/>
      <c r="H166" s="274"/>
      <c r="I166" s="274"/>
      <c r="J166" s="274"/>
      <c r="K166" s="274"/>
      <c r="L166" s="274"/>
      <c r="M166" s="259"/>
      <c r="N166" s="259"/>
    </row>
    <row r="167" spans="1:37" x14ac:dyDescent="0.2">
      <c r="A167" s="295">
        <f>A152</f>
        <v>0</v>
      </c>
      <c r="B167" s="275" t="str">
        <f>A148</f>
        <v>Lot n°7 - Intitulé à renseigner</v>
      </c>
      <c r="C167" s="275" t="str">
        <f>B149</f>
        <v>Raison sociale de l'attributaire à renseigner</v>
      </c>
      <c r="D167" s="314" t="s">
        <v>260</v>
      </c>
      <c r="E167" s="315" t="s">
        <v>260</v>
      </c>
      <c r="F167" s="276">
        <f>MIN($F152:$F163)</f>
        <v>0</v>
      </c>
      <c r="G167" s="276">
        <f>MAX(F152:F163,H152:H163)</f>
        <v>0</v>
      </c>
      <c r="H167" s="277" t="s">
        <v>98</v>
      </c>
      <c r="I167" s="316" t="s">
        <v>260</v>
      </c>
      <c r="J167" s="278">
        <f>J164</f>
        <v>0</v>
      </c>
      <c r="K167" s="278">
        <f>L164</f>
        <v>0</v>
      </c>
      <c r="L167" s="259"/>
      <c r="M167" s="259"/>
      <c r="N167" s="259"/>
      <c r="O167" s="279"/>
      <c r="P167" s="54"/>
      <c r="Q167" s="54"/>
      <c r="R167" s="54"/>
      <c r="S167" s="54"/>
      <c r="T167" s="1"/>
      <c r="U167" s="1"/>
      <c r="V167" s="1"/>
      <c r="W167" s="51"/>
      <c r="X167" s="51"/>
      <c r="Y167" s="51"/>
      <c r="AH167" s="189">
        <f>N164</f>
        <v>0</v>
      </c>
      <c r="AI167" s="1"/>
      <c r="AJ167" s="1"/>
      <c r="AK167" s="1"/>
    </row>
    <row r="168" spans="1:37" ht="15" thickBot="1" x14ac:dyDescent="0.25">
      <c r="A168" s="287"/>
      <c r="B168" s="287"/>
      <c r="C168" s="287"/>
      <c r="D168" s="287"/>
      <c r="E168" s="287"/>
      <c r="F168" s="287"/>
      <c r="G168" s="287"/>
      <c r="H168" s="287"/>
      <c r="I168" s="287"/>
      <c r="J168" s="287"/>
      <c r="K168" s="287"/>
      <c r="L168" s="287"/>
      <c r="M168" s="287"/>
      <c r="N168" s="287"/>
      <c r="O168" s="293"/>
      <c r="P168" s="293"/>
      <c r="Q168" s="293"/>
      <c r="R168" s="293"/>
      <c r="S168" s="293"/>
      <c r="T168" s="293"/>
      <c r="U168" s="293"/>
      <c r="V168" s="293"/>
      <c r="W168" s="293"/>
      <c r="X168" s="293"/>
      <c r="Y168" s="293"/>
      <c r="Z168" s="293"/>
      <c r="AA168" s="293"/>
      <c r="AB168" s="293"/>
      <c r="AC168" s="293"/>
      <c r="AD168" s="293"/>
      <c r="AE168" s="293"/>
      <c r="AF168" s="293"/>
      <c r="AG168" s="293"/>
      <c r="AH168" s="293"/>
    </row>
    <row r="169" spans="1:37" ht="25.5" outlineLevel="1" x14ac:dyDescent="0.2">
      <c r="A169" s="280" t="s">
        <v>85</v>
      </c>
      <c r="B169" s="281" t="s">
        <v>99</v>
      </c>
      <c r="C169" s="282" t="str">
        <f>IF(C145="","",C145)</f>
        <v/>
      </c>
      <c r="D169" s="281" t="s">
        <v>100</v>
      </c>
      <c r="E169" s="282" t="str">
        <f>IF(E145="","",E145)</f>
        <v/>
      </c>
      <c r="F169" s="259"/>
      <c r="G169" s="17"/>
      <c r="H169" s="18"/>
      <c r="I169" s="18"/>
      <c r="J169" s="18"/>
      <c r="K169" s="18"/>
      <c r="L169" s="18"/>
      <c r="M169" s="259"/>
      <c r="N169" s="18"/>
      <c r="O169" s="1"/>
      <c r="P169" s="1"/>
      <c r="Q169" s="1"/>
      <c r="R169" s="1"/>
      <c r="S169" s="1"/>
      <c r="T169" s="1"/>
      <c r="U169" s="1"/>
      <c r="V169" s="1"/>
      <c r="W169" s="1"/>
      <c r="X169" s="1"/>
      <c r="Y169" s="1"/>
      <c r="Z169" s="1"/>
      <c r="AA169" s="1"/>
      <c r="AB169" s="1"/>
      <c r="AC169" s="1"/>
      <c r="AD169" s="1"/>
      <c r="AE169" s="1"/>
      <c r="AF169" s="1"/>
      <c r="AG169" s="1"/>
      <c r="AH169" s="1"/>
    </row>
    <row r="170" spans="1:37" outlineLevel="1" x14ac:dyDescent="0.2">
      <c r="A170" s="53"/>
      <c r="B170" s="53"/>
      <c r="C170" s="53"/>
      <c r="D170" s="27"/>
      <c r="E170" s="27"/>
      <c r="F170" s="27"/>
      <c r="G170" s="19"/>
      <c r="H170" s="19"/>
      <c r="I170" s="19"/>
      <c r="J170" s="19"/>
      <c r="K170" s="19"/>
      <c r="L170" s="19"/>
      <c r="M170" s="259"/>
      <c r="N170" s="19"/>
      <c r="O170" s="19"/>
      <c r="P170" s="19"/>
      <c r="Q170" s="19"/>
      <c r="R170" s="19"/>
      <c r="S170" s="19"/>
      <c r="T170" s="19"/>
      <c r="U170" s="19"/>
      <c r="V170" s="11"/>
      <c r="W170" s="11"/>
      <c r="X170" s="11"/>
      <c r="Y170" s="11"/>
      <c r="Z170" s="11"/>
      <c r="AA170" s="11"/>
      <c r="AB170" s="11"/>
      <c r="AC170" s="11"/>
      <c r="AD170" s="11"/>
      <c r="AE170" s="11"/>
      <c r="AF170" s="11"/>
      <c r="AG170" s="11"/>
      <c r="AH170" s="11"/>
    </row>
    <row r="171" spans="1:37" outlineLevel="1" x14ac:dyDescent="0.2">
      <c r="A171" s="383" t="s">
        <v>231</v>
      </c>
      <c r="B171" s="383"/>
      <c r="C171" s="383"/>
      <c r="D171" s="259"/>
      <c r="E171" s="259"/>
      <c r="F171" s="259"/>
      <c r="G171" s="259"/>
      <c r="H171" s="259"/>
      <c r="I171" s="259"/>
      <c r="J171" s="259"/>
      <c r="K171" s="259"/>
      <c r="L171" s="259"/>
      <c r="M171" s="259"/>
      <c r="N171" s="259"/>
      <c r="P171" s="384" t="s">
        <v>63</v>
      </c>
      <c r="Q171" s="385"/>
      <c r="R171" s="385"/>
      <c r="S171" s="385"/>
      <c r="T171" s="385"/>
      <c r="U171" s="385"/>
      <c r="V171" s="385"/>
      <c r="W171" s="385"/>
      <c r="X171" s="385"/>
      <c r="Y171" s="385"/>
      <c r="Z171" s="386"/>
      <c r="AA171" s="20"/>
      <c r="AB171" s="20"/>
      <c r="AC171" s="20"/>
      <c r="AD171" s="20"/>
      <c r="AE171" s="20"/>
      <c r="AF171" s="20"/>
      <c r="AG171" s="20"/>
      <c r="AH171" s="20"/>
    </row>
    <row r="172" spans="1:37" outlineLevel="1" x14ac:dyDescent="0.2">
      <c r="A172" s="265" t="s">
        <v>152</v>
      </c>
      <c r="B172" s="383" t="s">
        <v>154</v>
      </c>
      <c r="C172" s="383"/>
      <c r="D172" s="259"/>
      <c r="E172" s="259"/>
      <c r="F172" s="259"/>
      <c r="G172" s="259"/>
      <c r="H172" s="259"/>
      <c r="I172" s="259"/>
      <c r="J172" s="259"/>
      <c r="K172" s="259"/>
      <c r="L172" s="259"/>
      <c r="M172" s="259"/>
      <c r="N172" s="259"/>
      <c r="P172" s="387"/>
      <c r="Q172" s="388"/>
      <c r="R172" s="388"/>
      <c r="S172" s="388"/>
      <c r="T172" s="388"/>
      <c r="U172" s="388"/>
      <c r="V172" s="388"/>
      <c r="W172" s="388"/>
      <c r="X172" s="388"/>
      <c r="Y172" s="388"/>
      <c r="Z172" s="389"/>
      <c r="AA172" s="20"/>
      <c r="AB172" s="20"/>
      <c r="AC172" s="20"/>
      <c r="AD172" s="20"/>
      <c r="AE172" s="20"/>
      <c r="AF172" s="20"/>
      <c r="AG172" s="20"/>
      <c r="AH172" s="20"/>
    </row>
    <row r="173" spans="1:37" ht="55.5" customHeight="1" outlineLevel="1" x14ac:dyDescent="0.2">
      <c r="A173" s="265" t="s">
        <v>197</v>
      </c>
      <c r="B173" s="390" t="s">
        <v>199</v>
      </c>
      <c r="C173" s="391"/>
      <c r="D173" s="266"/>
      <c r="E173" s="266"/>
      <c r="F173" s="266"/>
      <c r="G173" s="266"/>
      <c r="H173" s="266"/>
      <c r="I173" s="266"/>
      <c r="J173" s="266"/>
      <c r="K173" s="266"/>
      <c r="L173" s="267"/>
      <c r="M173" s="19"/>
      <c r="N173" s="19"/>
      <c r="P173" s="392" t="s">
        <v>226</v>
      </c>
      <c r="Q173" s="392"/>
      <c r="R173" s="392"/>
      <c r="S173" s="392"/>
      <c r="T173" s="193"/>
      <c r="U173" s="193"/>
      <c r="V173" s="193"/>
      <c r="W173" s="193"/>
      <c r="X173" s="193"/>
      <c r="Y173" s="193"/>
      <c r="Z173" s="192"/>
      <c r="AA173" s="20"/>
      <c r="AB173" s="20"/>
      <c r="AC173" s="20"/>
      <c r="AD173" s="20"/>
      <c r="AE173" s="20"/>
      <c r="AF173" s="20"/>
      <c r="AG173" s="20"/>
      <c r="AH173" s="20"/>
    </row>
    <row r="174" spans="1:37" ht="165.75" outlineLevel="1" x14ac:dyDescent="0.2">
      <c r="A174" s="268" t="s">
        <v>223</v>
      </c>
      <c r="B174" s="268" t="s">
        <v>224</v>
      </c>
      <c r="C174" s="268" t="s">
        <v>1</v>
      </c>
      <c r="D174" s="268" t="s">
        <v>145</v>
      </c>
      <c r="E174" s="268" t="s">
        <v>144</v>
      </c>
      <c r="F174" s="268" t="s">
        <v>131</v>
      </c>
      <c r="G174" s="268" t="s">
        <v>147</v>
      </c>
      <c r="H174" s="268" t="s">
        <v>198</v>
      </c>
      <c r="I174" s="268" t="s">
        <v>0</v>
      </c>
      <c r="J174" s="268" t="s">
        <v>148</v>
      </c>
      <c r="K174" s="268" t="s">
        <v>205</v>
      </c>
      <c r="L174" s="268" t="s">
        <v>5</v>
      </c>
      <c r="M174" s="268" t="s">
        <v>14</v>
      </c>
      <c r="N174" s="268" t="s">
        <v>146</v>
      </c>
      <c r="P174" s="190" t="s">
        <v>218</v>
      </c>
      <c r="Q174" s="190" t="s">
        <v>219</v>
      </c>
      <c r="R174" s="190" t="s">
        <v>261</v>
      </c>
      <c r="S174" s="249" t="s">
        <v>228</v>
      </c>
      <c r="T174" s="190" t="s">
        <v>60</v>
      </c>
      <c r="U174" s="190" t="s">
        <v>61</v>
      </c>
      <c r="V174" s="191" t="s">
        <v>206</v>
      </c>
      <c r="W174" s="190" t="s">
        <v>62</v>
      </c>
      <c r="X174" s="190" t="s">
        <v>38</v>
      </c>
      <c r="Y174" s="190" t="s">
        <v>57</v>
      </c>
      <c r="Z174" s="190" t="s">
        <v>14</v>
      </c>
      <c r="AA174" s="11"/>
      <c r="AB174" s="11"/>
      <c r="AC174" s="11"/>
      <c r="AD174" s="11"/>
      <c r="AE174" s="11"/>
      <c r="AF174" s="11"/>
      <c r="AG174" s="11"/>
      <c r="AH174" s="11"/>
    </row>
    <row r="175" spans="1:37" outlineLevel="1" x14ac:dyDescent="0.2">
      <c r="A175" s="122"/>
      <c r="B175" s="122"/>
      <c r="C175" s="122"/>
      <c r="D175" s="123"/>
      <c r="E175" s="121"/>
      <c r="F175" s="121"/>
      <c r="G175" s="123"/>
      <c r="H175" s="121"/>
      <c r="I175" s="123"/>
      <c r="J175" s="111"/>
      <c r="K175" s="299"/>
      <c r="L175" s="111"/>
      <c r="M175" s="123"/>
      <c r="N175" s="99">
        <f t="shared" ref="N175:N186" si="28">J175-L175</f>
        <v>0</v>
      </c>
      <c r="P175" s="297" t="str">
        <f t="shared" ref="P175:P186" si="29">IF(COUNTIF(A:F,A175)&gt;=25,"OUI","NON")</f>
        <v>OUI</v>
      </c>
      <c r="Q175" s="297">
        <f ca="1">IF(P175="oui",RAND(),"&lt;25 lignes donc pas d'échantillonnage")</f>
        <v>5.1572092120094615E-2</v>
      </c>
      <c r="R175" s="201"/>
      <c r="S175" s="256" t="e">
        <f t="shared" ref="S175:S186" si="30">IF(P175="oui",IF(SUMIFS(N:N,A:A,A175,R:R,"&lt;="&amp;R175)/SUMIF(A:A,A175,N:N)&lt;0.8,"hors Echantillon","Echantillon à Contrôler"), "Contrôle en exhaustif")</f>
        <v>#DIV/0!</v>
      </c>
      <c r="T175" s="179"/>
      <c r="U175" s="179"/>
      <c r="V175" s="188"/>
      <c r="W175" s="179"/>
      <c r="X175" s="181"/>
      <c r="Y175" s="181"/>
      <c r="Z175" s="179"/>
      <c r="AA175" s="11"/>
      <c r="AB175" s="11"/>
      <c r="AC175" s="11"/>
      <c r="AD175" s="11"/>
      <c r="AE175" s="11"/>
      <c r="AF175" s="11"/>
      <c r="AG175" s="11"/>
      <c r="AH175" s="11"/>
    </row>
    <row r="176" spans="1:37" outlineLevel="1" x14ac:dyDescent="0.2">
      <c r="A176" s="122"/>
      <c r="B176" s="122"/>
      <c r="C176" s="122"/>
      <c r="D176" s="123"/>
      <c r="E176" s="121"/>
      <c r="F176" s="121"/>
      <c r="G176" s="123"/>
      <c r="H176" s="121"/>
      <c r="I176" s="123"/>
      <c r="J176" s="111"/>
      <c r="K176" s="299"/>
      <c r="L176" s="111"/>
      <c r="M176" s="123"/>
      <c r="N176" s="99">
        <f t="shared" si="28"/>
        <v>0</v>
      </c>
      <c r="P176" s="297" t="str">
        <f t="shared" si="29"/>
        <v>OUI</v>
      </c>
      <c r="Q176" s="297">
        <f t="shared" ref="Q176:Q186" ca="1" si="31">IF(P176="oui",RAND(),"&lt;25 lignes donc pas d'échantillonnage")</f>
        <v>0.49475805437226594</v>
      </c>
      <c r="R176" s="201"/>
      <c r="S176" s="256" t="e">
        <f t="shared" si="30"/>
        <v>#DIV/0!</v>
      </c>
      <c r="T176" s="179"/>
      <c r="U176" s="179"/>
      <c r="V176" s="188"/>
      <c r="W176" s="179"/>
      <c r="X176" s="181"/>
      <c r="Y176" s="181"/>
      <c r="Z176" s="179"/>
      <c r="AA176" s="11"/>
      <c r="AB176" s="11"/>
      <c r="AC176" s="11"/>
      <c r="AD176" s="11"/>
      <c r="AE176" s="11"/>
      <c r="AF176" s="11"/>
      <c r="AG176" s="11"/>
      <c r="AH176" s="11"/>
    </row>
    <row r="177" spans="1:34" outlineLevel="1" x14ac:dyDescent="0.2">
      <c r="A177" s="122"/>
      <c r="B177" s="122"/>
      <c r="C177" s="122"/>
      <c r="D177" s="123"/>
      <c r="E177" s="121"/>
      <c r="F177" s="121"/>
      <c r="G177" s="123"/>
      <c r="H177" s="121"/>
      <c r="I177" s="123"/>
      <c r="J177" s="111"/>
      <c r="K177" s="299"/>
      <c r="L177" s="111"/>
      <c r="M177" s="123"/>
      <c r="N177" s="99">
        <f t="shared" si="28"/>
        <v>0</v>
      </c>
      <c r="P177" s="297" t="str">
        <f t="shared" si="29"/>
        <v>OUI</v>
      </c>
      <c r="Q177" s="297">
        <f t="shared" ca="1" si="31"/>
        <v>0.87750584856139302</v>
      </c>
      <c r="R177" s="201"/>
      <c r="S177" s="256" t="e">
        <f t="shared" si="30"/>
        <v>#DIV/0!</v>
      </c>
      <c r="T177" s="179"/>
      <c r="U177" s="179"/>
      <c r="V177" s="188"/>
      <c r="W177" s="179"/>
      <c r="X177" s="181"/>
      <c r="Y177" s="181"/>
      <c r="Z177" s="179"/>
      <c r="AA177" s="11"/>
      <c r="AB177" s="11"/>
      <c r="AC177" s="11"/>
      <c r="AD177" s="11"/>
      <c r="AE177" s="11"/>
      <c r="AF177" s="11"/>
      <c r="AG177" s="11"/>
      <c r="AH177" s="11"/>
    </row>
    <row r="178" spans="1:34" outlineLevel="1" x14ac:dyDescent="0.2">
      <c r="A178" s="122"/>
      <c r="B178" s="122"/>
      <c r="C178" s="122"/>
      <c r="D178" s="123"/>
      <c r="E178" s="121"/>
      <c r="F178" s="121"/>
      <c r="G178" s="123"/>
      <c r="H178" s="121"/>
      <c r="I178" s="123"/>
      <c r="J178" s="111"/>
      <c r="K178" s="299"/>
      <c r="L178" s="111"/>
      <c r="M178" s="123"/>
      <c r="N178" s="99">
        <f t="shared" si="28"/>
        <v>0</v>
      </c>
      <c r="P178" s="297" t="str">
        <f t="shared" si="29"/>
        <v>OUI</v>
      </c>
      <c r="Q178" s="297">
        <f t="shared" ca="1" si="31"/>
        <v>0.51814994040819484</v>
      </c>
      <c r="R178" s="201"/>
      <c r="S178" s="256" t="e">
        <f t="shared" si="30"/>
        <v>#DIV/0!</v>
      </c>
      <c r="T178" s="179"/>
      <c r="U178" s="179"/>
      <c r="V178" s="188"/>
      <c r="W178" s="179"/>
      <c r="X178" s="181"/>
      <c r="Y178" s="181"/>
      <c r="Z178" s="179"/>
      <c r="AA178" s="11"/>
      <c r="AB178" s="11"/>
      <c r="AC178" s="11"/>
      <c r="AD178" s="11"/>
      <c r="AE178" s="11"/>
      <c r="AF178" s="11"/>
      <c r="AG178" s="11"/>
      <c r="AH178" s="11"/>
    </row>
    <row r="179" spans="1:34" outlineLevel="1" x14ac:dyDescent="0.2">
      <c r="A179" s="122"/>
      <c r="B179" s="122"/>
      <c r="C179" s="122"/>
      <c r="D179" s="123"/>
      <c r="E179" s="121"/>
      <c r="F179" s="113"/>
      <c r="G179" s="122"/>
      <c r="H179" s="121"/>
      <c r="I179" s="124"/>
      <c r="J179" s="117"/>
      <c r="K179" s="299"/>
      <c r="L179" s="118"/>
      <c r="M179" s="125"/>
      <c r="N179" s="99">
        <f t="shared" si="28"/>
        <v>0</v>
      </c>
      <c r="P179" s="297" t="str">
        <f t="shared" si="29"/>
        <v>OUI</v>
      </c>
      <c r="Q179" s="297">
        <f t="shared" ca="1" si="31"/>
        <v>0.78183622121162144</v>
      </c>
      <c r="R179" s="201"/>
      <c r="S179" s="256" t="e">
        <f t="shared" si="30"/>
        <v>#DIV/0!</v>
      </c>
      <c r="T179" s="179"/>
      <c r="U179" s="179"/>
      <c r="V179" s="188"/>
      <c r="W179" s="179"/>
      <c r="X179" s="181"/>
      <c r="Y179" s="181"/>
      <c r="Z179" s="179"/>
      <c r="AA179" s="11"/>
      <c r="AB179" s="11"/>
      <c r="AC179" s="11"/>
      <c r="AD179" s="11"/>
      <c r="AE179" s="11"/>
      <c r="AF179" s="11"/>
      <c r="AG179" s="11"/>
      <c r="AH179" s="11"/>
    </row>
    <row r="180" spans="1:34" outlineLevel="1" x14ac:dyDescent="0.2">
      <c r="A180" s="122"/>
      <c r="B180" s="122"/>
      <c r="C180" s="122"/>
      <c r="D180" s="123"/>
      <c r="E180" s="121"/>
      <c r="F180" s="113"/>
      <c r="G180" s="122"/>
      <c r="H180" s="121"/>
      <c r="I180" s="124"/>
      <c r="J180" s="117"/>
      <c r="K180" s="299"/>
      <c r="L180" s="118"/>
      <c r="M180" s="125"/>
      <c r="N180" s="99">
        <f t="shared" si="28"/>
        <v>0</v>
      </c>
      <c r="P180" s="297" t="str">
        <f t="shared" si="29"/>
        <v>OUI</v>
      </c>
      <c r="Q180" s="297">
        <f t="shared" ca="1" si="31"/>
        <v>0.72898942946017642</v>
      </c>
      <c r="R180" s="201"/>
      <c r="S180" s="256" t="e">
        <f t="shared" si="30"/>
        <v>#DIV/0!</v>
      </c>
      <c r="T180" s="179"/>
      <c r="U180" s="179"/>
      <c r="V180" s="188"/>
      <c r="W180" s="179"/>
      <c r="X180" s="181"/>
      <c r="Y180" s="181"/>
      <c r="Z180" s="179"/>
      <c r="AA180" s="11"/>
      <c r="AB180" s="11"/>
      <c r="AC180" s="11"/>
      <c r="AD180" s="11"/>
      <c r="AE180" s="11"/>
      <c r="AF180" s="11"/>
      <c r="AG180" s="11"/>
      <c r="AH180" s="11"/>
    </row>
    <row r="181" spans="1:34" outlineLevel="1" x14ac:dyDescent="0.2">
      <c r="A181" s="122"/>
      <c r="B181" s="122"/>
      <c r="C181" s="122"/>
      <c r="D181" s="123"/>
      <c r="E181" s="121"/>
      <c r="F181" s="113"/>
      <c r="G181" s="122"/>
      <c r="H181" s="121"/>
      <c r="I181" s="124"/>
      <c r="J181" s="117"/>
      <c r="K181" s="299"/>
      <c r="L181" s="118"/>
      <c r="M181" s="125"/>
      <c r="N181" s="99">
        <f t="shared" si="28"/>
        <v>0</v>
      </c>
      <c r="P181" s="297" t="str">
        <f t="shared" si="29"/>
        <v>OUI</v>
      </c>
      <c r="Q181" s="297">
        <f t="shared" ca="1" si="31"/>
        <v>0.51061501319421676</v>
      </c>
      <c r="R181" s="201"/>
      <c r="S181" s="256" t="e">
        <f t="shared" si="30"/>
        <v>#DIV/0!</v>
      </c>
      <c r="T181" s="179"/>
      <c r="U181" s="179"/>
      <c r="V181" s="188"/>
      <c r="W181" s="179"/>
      <c r="X181" s="181"/>
      <c r="Y181" s="181"/>
      <c r="Z181" s="179"/>
      <c r="AA181" s="11"/>
      <c r="AB181" s="11"/>
      <c r="AC181" s="11"/>
      <c r="AD181" s="11"/>
      <c r="AE181" s="11"/>
      <c r="AF181" s="11"/>
      <c r="AG181" s="11"/>
      <c r="AH181" s="11"/>
    </row>
    <row r="182" spans="1:34" outlineLevel="1" x14ac:dyDescent="0.2">
      <c r="A182" s="122"/>
      <c r="B182" s="122"/>
      <c r="C182" s="122"/>
      <c r="D182" s="123"/>
      <c r="E182" s="121"/>
      <c r="F182" s="113"/>
      <c r="G182" s="122"/>
      <c r="H182" s="121"/>
      <c r="I182" s="124"/>
      <c r="J182" s="117"/>
      <c r="K182" s="299"/>
      <c r="L182" s="118"/>
      <c r="M182" s="125"/>
      <c r="N182" s="99">
        <f t="shared" si="28"/>
        <v>0</v>
      </c>
      <c r="P182" s="297" t="str">
        <f t="shared" si="29"/>
        <v>OUI</v>
      </c>
      <c r="Q182" s="297">
        <f t="shared" ca="1" si="31"/>
        <v>0.32554589401984468</v>
      </c>
      <c r="R182" s="202"/>
      <c r="S182" s="256" t="e">
        <f t="shared" si="30"/>
        <v>#DIV/0!</v>
      </c>
      <c r="T182" s="179"/>
      <c r="U182" s="179"/>
      <c r="V182" s="188"/>
      <c r="W182" s="179"/>
      <c r="X182" s="181"/>
      <c r="Y182" s="181"/>
      <c r="Z182" s="179"/>
      <c r="AA182" s="11"/>
      <c r="AB182" s="11"/>
      <c r="AC182" s="11"/>
      <c r="AD182" s="11"/>
      <c r="AE182" s="11"/>
      <c r="AF182" s="11"/>
      <c r="AG182" s="11"/>
      <c r="AH182" s="11"/>
    </row>
    <row r="183" spans="1:34" outlineLevel="1" x14ac:dyDescent="0.2">
      <c r="A183" s="122"/>
      <c r="B183" s="122"/>
      <c r="C183" s="122"/>
      <c r="D183" s="123"/>
      <c r="E183" s="121"/>
      <c r="F183" s="113"/>
      <c r="G183" s="122"/>
      <c r="H183" s="121"/>
      <c r="I183" s="124"/>
      <c r="J183" s="117"/>
      <c r="K183" s="299"/>
      <c r="L183" s="118"/>
      <c r="M183" s="125"/>
      <c r="N183" s="99">
        <f t="shared" si="28"/>
        <v>0</v>
      </c>
      <c r="P183" s="297" t="str">
        <f t="shared" si="29"/>
        <v>OUI</v>
      </c>
      <c r="Q183" s="297">
        <f t="shared" ca="1" si="31"/>
        <v>0.24816041015983448</v>
      </c>
      <c r="R183" s="202"/>
      <c r="S183" s="256" t="e">
        <f t="shared" si="30"/>
        <v>#DIV/0!</v>
      </c>
      <c r="T183" s="179"/>
      <c r="U183" s="179"/>
      <c r="V183" s="188"/>
      <c r="W183" s="179"/>
      <c r="X183" s="181"/>
      <c r="Y183" s="181"/>
      <c r="Z183" s="179"/>
      <c r="AA183" s="11"/>
      <c r="AB183" s="11"/>
      <c r="AC183" s="11"/>
      <c r="AD183" s="11"/>
      <c r="AE183" s="11"/>
      <c r="AF183" s="11"/>
      <c r="AG183" s="11"/>
      <c r="AH183" s="11"/>
    </row>
    <row r="184" spans="1:34" outlineLevel="1" x14ac:dyDescent="0.2">
      <c r="A184" s="122"/>
      <c r="B184" s="122"/>
      <c r="C184" s="122"/>
      <c r="D184" s="123"/>
      <c r="E184" s="121"/>
      <c r="F184" s="113"/>
      <c r="G184" s="122"/>
      <c r="H184" s="121"/>
      <c r="I184" s="124"/>
      <c r="J184" s="117"/>
      <c r="K184" s="299"/>
      <c r="L184" s="118"/>
      <c r="M184" s="125"/>
      <c r="N184" s="99">
        <f t="shared" si="28"/>
        <v>0</v>
      </c>
      <c r="P184" s="297" t="str">
        <f t="shared" si="29"/>
        <v>OUI</v>
      </c>
      <c r="Q184" s="297">
        <f t="shared" ca="1" si="31"/>
        <v>9.2426962352547104E-2</v>
      </c>
      <c r="R184" s="202"/>
      <c r="S184" s="256" t="e">
        <f t="shared" si="30"/>
        <v>#DIV/0!</v>
      </c>
      <c r="T184" s="179"/>
      <c r="U184" s="179"/>
      <c r="V184" s="188"/>
      <c r="W184" s="179"/>
      <c r="X184" s="181"/>
      <c r="Y184" s="181"/>
      <c r="Z184" s="179"/>
      <c r="AA184" s="11"/>
      <c r="AB184" s="11"/>
      <c r="AC184" s="11"/>
      <c r="AD184" s="11"/>
      <c r="AE184" s="11"/>
      <c r="AF184" s="11"/>
      <c r="AG184" s="11"/>
      <c r="AH184" s="11"/>
    </row>
    <row r="185" spans="1:34" outlineLevel="1" x14ac:dyDescent="0.2">
      <c r="A185" s="122"/>
      <c r="B185" s="122"/>
      <c r="C185" s="122"/>
      <c r="D185" s="123"/>
      <c r="E185" s="121"/>
      <c r="F185" s="113"/>
      <c r="G185" s="122"/>
      <c r="H185" s="121"/>
      <c r="I185" s="124"/>
      <c r="J185" s="117"/>
      <c r="K185" s="299"/>
      <c r="L185" s="118"/>
      <c r="M185" s="125"/>
      <c r="N185" s="99">
        <f t="shared" si="28"/>
        <v>0</v>
      </c>
      <c r="P185" s="297" t="str">
        <f t="shared" si="29"/>
        <v>OUI</v>
      </c>
      <c r="Q185" s="297">
        <f t="shared" ca="1" si="31"/>
        <v>0.86335140628084217</v>
      </c>
      <c r="R185" s="202"/>
      <c r="S185" s="256" t="e">
        <f t="shared" si="30"/>
        <v>#DIV/0!</v>
      </c>
      <c r="T185" s="179"/>
      <c r="U185" s="179"/>
      <c r="V185" s="188"/>
      <c r="W185" s="179"/>
      <c r="X185" s="181"/>
      <c r="Y185" s="181"/>
      <c r="Z185" s="179"/>
      <c r="AA185" s="11"/>
      <c r="AB185" s="11"/>
      <c r="AC185" s="11"/>
      <c r="AD185" s="11"/>
      <c r="AE185" s="11"/>
      <c r="AF185" s="11"/>
      <c r="AG185" s="11"/>
      <c r="AH185" s="11"/>
    </row>
    <row r="186" spans="1:34" outlineLevel="1" x14ac:dyDescent="0.2">
      <c r="A186" s="122"/>
      <c r="B186" s="122"/>
      <c r="C186" s="122"/>
      <c r="D186" s="123"/>
      <c r="E186" s="121"/>
      <c r="F186" s="113"/>
      <c r="G186" s="122"/>
      <c r="H186" s="121"/>
      <c r="I186" s="124"/>
      <c r="J186" s="117"/>
      <c r="K186" s="299"/>
      <c r="L186" s="118"/>
      <c r="M186" s="125"/>
      <c r="N186" s="99">
        <f t="shared" si="28"/>
        <v>0</v>
      </c>
      <c r="P186" s="297" t="str">
        <f t="shared" si="29"/>
        <v>OUI</v>
      </c>
      <c r="Q186" s="297">
        <f t="shared" ca="1" si="31"/>
        <v>0.14545802095311466</v>
      </c>
      <c r="R186" s="202"/>
      <c r="S186" s="256" t="e">
        <f t="shared" si="30"/>
        <v>#DIV/0!</v>
      </c>
      <c r="T186" s="179"/>
      <c r="U186" s="179"/>
      <c r="V186" s="188"/>
      <c r="W186" s="179"/>
      <c r="X186" s="181"/>
      <c r="Y186" s="181"/>
      <c r="Z186" s="179"/>
      <c r="AA186" s="11"/>
      <c r="AB186" s="11"/>
      <c r="AC186" s="11"/>
      <c r="AD186" s="11"/>
      <c r="AE186" s="11"/>
      <c r="AF186" s="11"/>
      <c r="AG186" s="11"/>
      <c r="AH186" s="11"/>
    </row>
    <row r="187" spans="1:34" outlineLevel="1" x14ac:dyDescent="0.2">
      <c r="A187" s="269"/>
      <c r="B187" s="270"/>
      <c r="C187" s="270"/>
      <c r="D187" s="270"/>
      <c r="E187" s="270"/>
      <c r="F187" s="270"/>
      <c r="G187" s="270"/>
      <c r="H187" s="270"/>
      <c r="I187" s="270"/>
      <c r="J187" s="271">
        <f>SUM(J175:J186)</f>
        <v>0</v>
      </c>
      <c r="K187" s="271"/>
      <c r="L187" s="271">
        <f>SUM(L175:L186)</f>
        <v>0</v>
      </c>
      <c r="M187" s="272"/>
      <c r="N187" s="271">
        <f>SUM(N175:N186)</f>
        <v>0</v>
      </c>
      <c r="O187" s="259"/>
      <c r="P187" s="259"/>
      <c r="X187" s="182" t="str">
        <f>IF(SUM(X175:X186)=0,"",SUM(X175:X186))</f>
        <v/>
      </c>
      <c r="Y187" s="182" t="str">
        <f>IF(SUM(Y175:Y186)=0,"",SUM(Y175:Y186))</f>
        <v/>
      </c>
      <c r="Z187" s="11"/>
      <c r="AA187" s="11"/>
      <c r="AB187" s="11"/>
      <c r="AC187" s="11"/>
      <c r="AD187" s="11"/>
      <c r="AE187" s="11"/>
      <c r="AF187" s="11"/>
      <c r="AG187" s="11"/>
      <c r="AH187" s="11"/>
    </row>
    <row r="188" spans="1:34" outlineLevel="1" x14ac:dyDescent="0.2">
      <c r="A188" s="259"/>
      <c r="B188" s="259"/>
      <c r="C188" s="259"/>
      <c r="D188" s="259"/>
      <c r="E188" s="259"/>
      <c r="F188" s="259"/>
      <c r="G188" s="259"/>
      <c r="H188" s="259"/>
      <c r="I188" s="259"/>
      <c r="J188" s="259"/>
      <c r="K188" s="259"/>
      <c r="L188" s="259"/>
      <c r="M188" s="259"/>
      <c r="N188" s="259"/>
    </row>
    <row r="189" spans="1:34" outlineLevel="1" x14ac:dyDescent="0.2">
      <c r="A189" s="273" t="s">
        <v>254</v>
      </c>
      <c r="B189" s="274"/>
      <c r="C189" s="274"/>
      <c r="D189" s="274"/>
      <c r="E189" s="274"/>
      <c r="F189" s="274"/>
      <c r="G189" s="274"/>
      <c r="H189" s="274"/>
      <c r="I189" s="274"/>
      <c r="J189" s="274"/>
      <c r="K189" s="274"/>
      <c r="L189" s="274"/>
      <c r="M189" s="259"/>
      <c r="N189" s="259"/>
    </row>
    <row r="190" spans="1:34" outlineLevel="1" x14ac:dyDescent="0.2">
      <c r="A190" s="295">
        <f>A175</f>
        <v>0</v>
      </c>
      <c r="B190" s="275" t="str">
        <f>A171</f>
        <v>Lot n°8 - Intitulé à renseigner</v>
      </c>
      <c r="C190" s="275" t="str">
        <f>B172</f>
        <v>Raison sociale de l'attributaire à renseigner</v>
      </c>
      <c r="D190" s="314" t="s">
        <v>260</v>
      </c>
      <c r="E190" s="315" t="s">
        <v>260</v>
      </c>
      <c r="F190" s="276">
        <f>MIN($F175:$F186)</f>
        <v>0</v>
      </c>
      <c r="G190" s="276">
        <f>MAX(F175:F186,H175:H186)</f>
        <v>0</v>
      </c>
      <c r="H190" s="277" t="s">
        <v>98</v>
      </c>
      <c r="I190" s="316" t="s">
        <v>260</v>
      </c>
      <c r="J190" s="278">
        <f>J187</f>
        <v>0</v>
      </c>
      <c r="K190" s="278">
        <f>L187</f>
        <v>0</v>
      </c>
      <c r="L190" s="259"/>
      <c r="M190" s="259"/>
      <c r="N190" s="259"/>
      <c r="O190" s="279"/>
      <c r="P190" s="54"/>
      <c r="Q190" s="54"/>
      <c r="R190" s="54"/>
      <c r="S190" s="54"/>
      <c r="T190" s="1"/>
      <c r="U190" s="1"/>
      <c r="V190" s="1"/>
      <c r="W190" s="51"/>
      <c r="X190" s="51"/>
      <c r="Y190" s="51"/>
      <c r="AH190" s="189">
        <f>N187</f>
        <v>0</v>
      </c>
    </row>
    <row r="191" spans="1:34" ht="15" outlineLevel="1" thickBot="1" x14ac:dyDescent="0.25">
      <c r="A191" s="293"/>
      <c r="B191" s="293"/>
      <c r="C191" s="293"/>
      <c r="D191" s="293"/>
      <c r="E191" s="293"/>
      <c r="F191" s="293"/>
      <c r="G191" s="293"/>
      <c r="H191" s="293"/>
      <c r="I191" s="293"/>
      <c r="J191" s="293"/>
      <c r="K191" s="293"/>
      <c r="L191" s="293"/>
      <c r="M191" s="293"/>
      <c r="N191" s="293"/>
      <c r="O191" s="293"/>
      <c r="P191" s="293"/>
      <c r="Q191" s="293"/>
      <c r="R191" s="293"/>
      <c r="S191" s="293"/>
      <c r="T191" s="293"/>
      <c r="U191" s="293"/>
      <c r="V191" s="293"/>
      <c r="W191" s="293"/>
      <c r="X191" s="293"/>
      <c r="Y191" s="293"/>
      <c r="Z191" s="293"/>
      <c r="AA191" s="293"/>
      <c r="AB191" s="293"/>
      <c r="AC191" s="293"/>
      <c r="AD191" s="293"/>
      <c r="AE191" s="293"/>
      <c r="AF191" s="293"/>
      <c r="AG191" s="293"/>
      <c r="AH191" s="293"/>
    </row>
    <row r="192" spans="1:34" ht="25.5" outlineLevel="1" x14ac:dyDescent="0.2">
      <c r="A192" s="280" t="s">
        <v>85</v>
      </c>
      <c r="B192" s="281" t="s">
        <v>99</v>
      </c>
      <c r="C192" s="282" t="str">
        <f>IF(C169="","",C169)</f>
        <v/>
      </c>
      <c r="D192" s="281" t="s">
        <v>100</v>
      </c>
      <c r="E192" s="282" t="str">
        <f>IF(E169="","",E169)</f>
        <v/>
      </c>
      <c r="F192" s="259"/>
      <c r="G192" s="17"/>
      <c r="H192" s="18"/>
      <c r="I192" s="18"/>
      <c r="J192" s="18"/>
      <c r="K192" s="18"/>
      <c r="L192" s="18"/>
      <c r="M192" s="259"/>
      <c r="N192" s="18"/>
      <c r="O192" s="1"/>
      <c r="P192" s="1"/>
      <c r="Q192" s="1"/>
      <c r="R192" s="1"/>
      <c r="S192" s="1"/>
      <c r="T192" s="1"/>
      <c r="U192" s="1"/>
      <c r="V192" s="1"/>
      <c r="W192" s="1"/>
      <c r="X192" s="1"/>
      <c r="Y192" s="1"/>
      <c r="Z192" s="1"/>
      <c r="AA192" s="1"/>
      <c r="AB192" s="1"/>
      <c r="AC192" s="1"/>
      <c r="AD192" s="1"/>
      <c r="AE192" s="1"/>
      <c r="AF192" s="1"/>
      <c r="AG192" s="1"/>
      <c r="AH192" s="1"/>
    </row>
    <row r="193" spans="1:34" outlineLevel="1" x14ac:dyDescent="0.2">
      <c r="A193" s="53"/>
      <c r="B193" s="53"/>
      <c r="C193" s="53"/>
      <c r="D193" s="27"/>
      <c r="E193" s="27"/>
      <c r="F193" s="27"/>
      <c r="G193" s="19"/>
      <c r="H193" s="19"/>
      <c r="I193" s="19"/>
      <c r="J193" s="19"/>
      <c r="K193" s="19"/>
      <c r="L193" s="19"/>
      <c r="M193" s="259"/>
      <c r="N193" s="19"/>
      <c r="O193" s="19"/>
      <c r="P193" s="19"/>
      <c r="Q193" s="19"/>
      <c r="R193" s="19"/>
      <c r="S193" s="19"/>
      <c r="T193" s="19"/>
      <c r="U193" s="19"/>
      <c r="V193" s="11"/>
      <c r="W193" s="11"/>
      <c r="X193" s="11"/>
      <c r="Y193" s="11"/>
      <c r="Z193" s="11"/>
      <c r="AA193" s="11"/>
      <c r="AB193" s="11"/>
      <c r="AC193" s="11"/>
      <c r="AD193" s="11"/>
      <c r="AE193" s="11"/>
      <c r="AF193" s="11"/>
      <c r="AG193" s="11"/>
      <c r="AH193" s="11"/>
    </row>
    <row r="194" spans="1:34" outlineLevel="1" x14ac:dyDescent="0.2">
      <c r="A194" s="383" t="s">
        <v>232</v>
      </c>
      <c r="B194" s="383"/>
      <c r="C194" s="383"/>
      <c r="D194" s="259"/>
      <c r="E194" s="259"/>
      <c r="F194" s="259"/>
      <c r="G194" s="259"/>
      <c r="H194" s="259"/>
      <c r="I194" s="259"/>
      <c r="J194" s="259"/>
      <c r="K194" s="259"/>
      <c r="L194" s="259"/>
      <c r="M194" s="259"/>
      <c r="N194" s="259"/>
      <c r="P194" s="384" t="s">
        <v>63</v>
      </c>
      <c r="Q194" s="385"/>
      <c r="R194" s="385"/>
      <c r="S194" s="385"/>
      <c r="T194" s="385"/>
      <c r="U194" s="385"/>
      <c r="V194" s="385"/>
      <c r="W194" s="385"/>
      <c r="X194" s="385"/>
      <c r="Y194" s="385"/>
      <c r="Z194" s="386"/>
      <c r="AA194" s="20"/>
      <c r="AB194" s="20"/>
      <c r="AC194" s="20"/>
      <c r="AD194" s="20"/>
      <c r="AE194" s="20"/>
      <c r="AF194" s="20"/>
      <c r="AG194" s="20"/>
      <c r="AH194" s="20"/>
    </row>
    <row r="195" spans="1:34" outlineLevel="1" x14ac:dyDescent="0.2">
      <c r="A195" s="265" t="s">
        <v>152</v>
      </c>
      <c r="B195" s="383" t="s">
        <v>154</v>
      </c>
      <c r="C195" s="383"/>
      <c r="D195" s="259"/>
      <c r="E195" s="259"/>
      <c r="F195" s="259"/>
      <c r="G195" s="259"/>
      <c r="H195" s="259"/>
      <c r="I195" s="259"/>
      <c r="J195" s="259"/>
      <c r="K195" s="259"/>
      <c r="L195" s="259"/>
      <c r="M195" s="259"/>
      <c r="N195" s="259"/>
      <c r="P195" s="387"/>
      <c r="Q195" s="388"/>
      <c r="R195" s="388"/>
      <c r="S195" s="388"/>
      <c r="T195" s="388"/>
      <c r="U195" s="388"/>
      <c r="V195" s="388"/>
      <c r="W195" s="388"/>
      <c r="X195" s="388"/>
      <c r="Y195" s="388"/>
      <c r="Z195" s="389"/>
      <c r="AA195" s="20"/>
      <c r="AB195" s="20"/>
      <c r="AC195" s="20"/>
      <c r="AD195" s="20"/>
      <c r="AE195" s="20"/>
      <c r="AF195" s="20"/>
      <c r="AG195" s="20"/>
      <c r="AH195" s="20"/>
    </row>
    <row r="196" spans="1:34" ht="55.5" customHeight="1" outlineLevel="1" x14ac:dyDescent="0.2">
      <c r="A196" s="265" t="s">
        <v>197</v>
      </c>
      <c r="B196" s="390" t="s">
        <v>199</v>
      </c>
      <c r="C196" s="391"/>
      <c r="D196" s="266"/>
      <c r="E196" s="266"/>
      <c r="F196" s="266"/>
      <c r="G196" s="266"/>
      <c r="H196" s="266"/>
      <c r="I196" s="266"/>
      <c r="J196" s="266"/>
      <c r="K196" s="266"/>
      <c r="L196" s="267"/>
      <c r="M196" s="19"/>
      <c r="N196" s="19"/>
      <c r="P196" s="392" t="s">
        <v>226</v>
      </c>
      <c r="Q196" s="392"/>
      <c r="R196" s="392"/>
      <c r="S196" s="392"/>
      <c r="T196" s="193"/>
      <c r="U196" s="193"/>
      <c r="V196" s="193"/>
      <c r="W196" s="193"/>
      <c r="X196" s="193"/>
      <c r="Y196" s="193"/>
      <c r="Z196" s="192"/>
      <c r="AA196" s="20"/>
      <c r="AB196" s="20"/>
      <c r="AC196" s="20"/>
      <c r="AD196" s="20"/>
      <c r="AE196" s="20"/>
      <c r="AF196" s="20"/>
      <c r="AG196" s="20"/>
      <c r="AH196" s="20"/>
    </row>
    <row r="197" spans="1:34" ht="165.75" outlineLevel="1" x14ac:dyDescent="0.2">
      <c r="A197" s="268" t="s">
        <v>223</v>
      </c>
      <c r="B197" s="268" t="s">
        <v>224</v>
      </c>
      <c r="C197" s="268" t="s">
        <v>1</v>
      </c>
      <c r="D197" s="268" t="s">
        <v>145</v>
      </c>
      <c r="E197" s="268" t="s">
        <v>144</v>
      </c>
      <c r="F197" s="268" t="s">
        <v>131</v>
      </c>
      <c r="G197" s="268" t="s">
        <v>147</v>
      </c>
      <c r="H197" s="268" t="s">
        <v>198</v>
      </c>
      <c r="I197" s="268" t="s">
        <v>0</v>
      </c>
      <c r="J197" s="268" t="s">
        <v>148</v>
      </c>
      <c r="K197" s="268" t="s">
        <v>205</v>
      </c>
      <c r="L197" s="268" t="s">
        <v>5</v>
      </c>
      <c r="M197" s="268" t="s">
        <v>14</v>
      </c>
      <c r="N197" s="268" t="s">
        <v>146</v>
      </c>
      <c r="P197" s="190" t="s">
        <v>218</v>
      </c>
      <c r="Q197" s="190" t="s">
        <v>219</v>
      </c>
      <c r="R197" s="190" t="s">
        <v>261</v>
      </c>
      <c r="S197" s="249" t="s">
        <v>228</v>
      </c>
      <c r="T197" s="190" t="s">
        <v>60</v>
      </c>
      <c r="U197" s="190" t="s">
        <v>61</v>
      </c>
      <c r="V197" s="191" t="s">
        <v>206</v>
      </c>
      <c r="W197" s="190" t="s">
        <v>62</v>
      </c>
      <c r="X197" s="190" t="s">
        <v>38</v>
      </c>
      <c r="Y197" s="190" t="s">
        <v>57</v>
      </c>
      <c r="Z197" s="190" t="s">
        <v>14</v>
      </c>
      <c r="AA197" s="11"/>
      <c r="AB197" s="11"/>
      <c r="AC197" s="11"/>
      <c r="AD197" s="11"/>
      <c r="AE197" s="11"/>
      <c r="AF197" s="11"/>
      <c r="AG197" s="11"/>
      <c r="AH197" s="11"/>
    </row>
    <row r="198" spans="1:34" outlineLevel="1" x14ac:dyDescent="0.2">
      <c r="A198" s="122"/>
      <c r="B198" s="122"/>
      <c r="C198" s="122"/>
      <c r="D198" s="123"/>
      <c r="E198" s="121"/>
      <c r="F198" s="121"/>
      <c r="G198" s="123"/>
      <c r="H198" s="121"/>
      <c r="I198" s="123"/>
      <c r="J198" s="111"/>
      <c r="K198" s="299"/>
      <c r="L198" s="111"/>
      <c r="M198" s="123"/>
      <c r="N198" s="99">
        <f t="shared" ref="N198:N209" si="32">J198-L198</f>
        <v>0</v>
      </c>
      <c r="P198" s="297" t="str">
        <f t="shared" ref="P198:P209" si="33">IF(COUNTIF(A:F,A198)&gt;=25,"OUI","NON")</f>
        <v>OUI</v>
      </c>
      <c r="Q198" s="297">
        <f ca="1">IF(P198="oui",RAND(),"&lt;25 lignes donc pas d'échantillonnage")</f>
        <v>0.17806246727296038</v>
      </c>
      <c r="R198" s="201"/>
      <c r="S198" s="256" t="e">
        <f t="shared" ref="S198:S209" si="34">IF(P198="oui",IF(SUMIFS(N:N,A:A,A198,R:R,"&lt;="&amp;R198)/SUMIF(A:A,A198,N:N)&lt;0.8,"hors Echantillon","Echantillon à Contrôler"), "Contrôle en exhaustif")</f>
        <v>#DIV/0!</v>
      </c>
      <c r="T198" s="179"/>
      <c r="U198" s="179"/>
      <c r="V198" s="188"/>
      <c r="W198" s="179"/>
      <c r="X198" s="181"/>
      <c r="Y198" s="181"/>
      <c r="Z198" s="179"/>
      <c r="AA198" s="11"/>
      <c r="AB198" s="11"/>
      <c r="AC198" s="11"/>
      <c r="AD198" s="11"/>
      <c r="AE198" s="11"/>
      <c r="AF198" s="11"/>
      <c r="AG198" s="11"/>
      <c r="AH198" s="11"/>
    </row>
    <row r="199" spans="1:34" outlineLevel="1" x14ac:dyDescent="0.2">
      <c r="A199" s="122"/>
      <c r="B199" s="122"/>
      <c r="C199" s="122"/>
      <c r="D199" s="123"/>
      <c r="E199" s="121"/>
      <c r="F199" s="121"/>
      <c r="G199" s="123"/>
      <c r="H199" s="121"/>
      <c r="I199" s="123"/>
      <c r="J199" s="111"/>
      <c r="K199" s="299"/>
      <c r="L199" s="111"/>
      <c r="M199" s="123"/>
      <c r="N199" s="99">
        <f t="shared" si="32"/>
        <v>0</v>
      </c>
      <c r="P199" s="297" t="str">
        <f t="shared" si="33"/>
        <v>OUI</v>
      </c>
      <c r="Q199" s="297">
        <f t="shared" ref="Q199:Q209" ca="1" si="35">IF(P199="oui",RAND(),"&lt;25 lignes donc pas d'échantillonnage")</f>
        <v>0.10452653223220898</v>
      </c>
      <c r="R199" s="201"/>
      <c r="S199" s="256" t="e">
        <f t="shared" si="34"/>
        <v>#DIV/0!</v>
      </c>
      <c r="T199" s="179"/>
      <c r="U199" s="179"/>
      <c r="V199" s="188"/>
      <c r="W199" s="179"/>
      <c r="X199" s="181"/>
      <c r="Y199" s="181"/>
      <c r="Z199" s="179"/>
      <c r="AA199" s="11"/>
      <c r="AB199" s="11"/>
      <c r="AC199" s="11"/>
      <c r="AD199" s="11"/>
      <c r="AE199" s="11"/>
      <c r="AF199" s="11"/>
      <c r="AG199" s="11"/>
      <c r="AH199" s="11"/>
    </row>
    <row r="200" spans="1:34" outlineLevel="1" x14ac:dyDescent="0.2">
      <c r="A200" s="122"/>
      <c r="B200" s="122"/>
      <c r="C200" s="122"/>
      <c r="D200" s="123"/>
      <c r="E200" s="121"/>
      <c r="F200" s="121"/>
      <c r="G200" s="123"/>
      <c r="H200" s="121"/>
      <c r="I200" s="123"/>
      <c r="J200" s="111"/>
      <c r="K200" s="299"/>
      <c r="L200" s="111"/>
      <c r="M200" s="123"/>
      <c r="N200" s="99">
        <f t="shared" si="32"/>
        <v>0</v>
      </c>
      <c r="P200" s="297" t="str">
        <f t="shared" si="33"/>
        <v>OUI</v>
      </c>
      <c r="Q200" s="297">
        <f t="shared" ca="1" si="35"/>
        <v>0.82569394860646239</v>
      </c>
      <c r="R200" s="201"/>
      <c r="S200" s="256" t="e">
        <f t="shared" si="34"/>
        <v>#DIV/0!</v>
      </c>
      <c r="T200" s="179"/>
      <c r="U200" s="179"/>
      <c r="V200" s="188"/>
      <c r="W200" s="179"/>
      <c r="X200" s="181"/>
      <c r="Y200" s="181"/>
      <c r="Z200" s="179"/>
      <c r="AA200" s="11"/>
      <c r="AB200" s="11"/>
      <c r="AC200" s="11"/>
      <c r="AD200" s="11"/>
      <c r="AE200" s="11"/>
      <c r="AF200" s="11"/>
      <c r="AG200" s="11"/>
      <c r="AH200" s="11"/>
    </row>
    <row r="201" spans="1:34" outlineLevel="1" x14ac:dyDescent="0.2">
      <c r="A201" s="122"/>
      <c r="B201" s="122"/>
      <c r="C201" s="122"/>
      <c r="D201" s="123"/>
      <c r="E201" s="121"/>
      <c r="F201" s="121"/>
      <c r="G201" s="123"/>
      <c r="H201" s="121"/>
      <c r="I201" s="123"/>
      <c r="J201" s="111"/>
      <c r="K201" s="299"/>
      <c r="L201" s="111"/>
      <c r="M201" s="123"/>
      <c r="N201" s="99">
        <f t="shared" si="32"/>
        <v>0</v>
      </c>
      <c r="P201" s="297" t="str">
        <f t="shared" si="33"/>
        <v>OUI</v>
      </c>
      <c r="Q201" s="297">
        <f t="shared" ca="1" si="35"/>
        <v>0.12741890316189031</v>
      </c>
      <c r="R201" s="201"/>
      <c r="S201" s="256" t="e">
        <f t="shared" si="34"/>
        <v>#DIV/0!</v>
      </c>
      <c r="T201" s="179"/>
      <c r="U201" s="179"/>
      <c r="V201" s="188"/>
      <c r="W201" s="179"/>
      <c r="X201" s="181"/>
      <c r="Y201" s="181"/>
      <c r="Z201" s="179"/>
      <c r="AA201" s="11"/>
      <c r="AB201" s="11"/>
      <c r="AC201" s="11"/>
      <c r="AD201" s="11"/>
      <c r="AE201" s="11"/>
      <c r="AF201" s="11"/>
      <c r="AG201" s="11"/>
      <c r="AH201" s="11"/>
    </row>
    <row r="202" spans="1:34" outlineLevel="1" x14ac:dyDescent="0.2">
      <c r="A202" s="122"/>
      <c r="B202" s="122"/>
      <c r="C202" s="122"/>
      <c r="D202" s="123"/>
      <c r="E202" s="121"/>
      <c r="F202" s="113"/>
      <c r="G202" s="122"/>
      <c r="H202" s="121"/>
      <c r="I202" s="124"/>
      <c r="J202" s="117"/>
      <c r="K202" s="299"/>
      <c r="L202" s="118"/>
      <c r="M202" s="125"/>
      <c r="N202" s="99">
        <f t="shared" si="32"/>
        <v>0</v>
      </c>
      <c r="P202" s="297" t="str">
        <f t="shared" si="33"/>
        <v>OUI</v>
      </c>
      <c r="Q202" s="297">
        <f t="shared" ca="1" si="35"/>
        <v>0.53732817214505613</v>
      </c>
      <c r="R202" s="201"/>
      <c r="S202" s="256" t="e">
        <f t="shared" si="34"/>
        <v>#DIV/0!</v>
      </c>
      <c r="T202" s="179"/>
      <c r="U202" s="179"/>
      <c r="V202" s="188"/>
      <c r="W202" s="179"/>
      <c r="X202" s="181"/>
      <c r="Y202" s="181"/>
      <c r="Z202" s="179"/>
      <c r="AA202" s="11"/>
      <c r="AB202" s="11"/>
      <c r="AC202" s="11"/>
      <c r="AD202" s="11"/>
      <c r="AE202" s="11"/>
      <c r="AF202" s="11"/>
      <c r="AG202" s="11"/>
      <c r="AH202" s="11"/>
    </row>
    <row r="203" spans="1:34" outlineLevel="1" x14ac:dyDescent="0.2">
      <c r="A203" s="122"/>
      <c r="B203" s="122"/>
      <c r="C203" s="122"/>
      <c r="D203" s="123"/>
      <c r="E203" s="121"/>
      <c r="F203" s="113"/>
      <c r="G203" s="122"/>
      <c r="H203" s="121"/>
      <c r="I203" s="124"/>
      <c r="J203" s="117"/>
      <c r="K203" s="299"/>
      <c r="L203" s="118"/>
      <c r="M203" s="125"/>
      <c r="N203" s="99">
        <f t="shared" si="32"/>
        <v>0</v>
      </c>
      <c r="P203" s="297" t="str">
        <f t="shared" si="33"/>
        <v>OUI</v>
      </c>
      <c r="Q203" s="297">
        <f t="shared" ca="1" si="35"/>
        <v>0.77819520124631569</v>
      </c>
      <c r="R203" s="201"/>
      <c r="S203" s="256" t="e">
        <f t="shared" si="34"/>
        <v>#DIV/0!</v>
      </c>
      <c r="T203" s="179"/>
      <c r="U203" s="179"/>
      <c r="V203" s="188"/>
      <c r="W203" s="179"/>
      <c r="X203" s="181"/>
      <c r="Y203" s="181"/>
      <c r="Z203" s="179"/>
      <c r="AA203" s="11"/>
      <c r="AB203" s="11"/>
      <c r="AC203" s="11"/>
      <c r="AD203" s="11"/>
      <c r="AE203" s="11"/>
      <c r="AF203" s="11"/>
      <c r="AG203" s="11"/>
      <c r="AH203" s="11"/>
    </row>
    <row r="204" spans="1:34" outlineLevel="1" x14ac:dyDescent="0.2">
      <c r="A204" s="122"/>
      <c r="B204" s="122"/>
      <c r="C204" s="122"/>
      <c r="D204" s="123"/>
      <c r="E204" s="121"/>
      <c r="F204" s="113"/>
      <c r="G204" s="122"/>
      <c r="H204" s="121"/>
      <c r="I204" s="124"/>
      <c r="J204" s="117"/>
      <c r="K204" s="299"/>
      <c r="L204" s="118"/>
      <c r="M204" s="125"/>
      <c r="N204" s="99">
        <f t="shared" si="32"/>
        <v>0</v>
      </c>
      <c r="P204" s="297" t="str">
        <f t="shared" si="33"/>
        <v>OUI</v>
      </c>
      <c r="Q204" s="297">
        <f t="shared" ca="1" si="35"/>
        <v>0.62223206206278792</v>
      </c>
      <c r="R204" s="201"/>
      <c r="S204" s="256" t="e">
        <f t="shared" si="34"/>
        <v>#DIV/0!</v>
      </c>
      <c r="T204" s="179"/>
      <c r="U204" s="179"/>
      <c r="V204" s="188"/>
      <c r="W204" s="179"/>
      <c r="X204" s="181"/>
      <c r="Y204" s="181"/>
      <c r="Z204" s="179"/>
      <c r="AA204" s="11"/>
      <c r="AB204" s="11"/>
      <c r="AC204" s="11"/>
      <c r="AD204" s="11"/>
      <c r="AE204" s="11"/>
      <c r="AF204" s="11"/>
      <c r="AG204" s="11"/>
      <c r="AH204" s="11"/>
    </row>
    <row r="205" spans="1:34" outlineLevel="1" x14ac:dyDescent="0.2">
      <c r="A205" s="122"/>
      <c r="B205" s="122"/>
      <c r="C205" s="122"/>
      <c r="D205" s="123"/>
      <c r="E205" s="121"/>
      <c r="F205" s="113"/>
      <c r="G205" s="122"/>
      <c r="H205" s="121"/>
      <c r="I205" s="124"/>
      <c r="J205" s="117"/>
      <c r="K205" s="299"/>
      <c r="L205" s="118"/>
      <c r="M205" s="125"/>
      <c r="N205" s="99">
        <f t="shared" si="32"/>
        <v>0</v>
      </c>
      <c r="P205" s="297" t="str">
        <f t="shared" si="33"/>
        <v>OUI</v>
      </c>
      <c r="Q205" s="297">
        <f t="shared" ca="1" si="35"/>
        <v>0.51601801941679259</v>
      </c>
      <c r="R205" s="202"/>
      <c r="S205" s="256" t="e">
        <f t="shared" si="34"/>
        <v>#DIV/0!</v>
      </c>
      <c r="T205" s="179"/>
      <c r="U205" s="179"/>
      <c r="V205" s="188"/>
      <c r="W205" s="179"/>
      <c r="X205" s="181"/>
      <c r="Y205" s="181"/>
      <c r="Z205" s="179"/>
      <c r="AA205" s="11"/>
      <c r="AB205" s="11"/>
      <c r="AC205" s="11"/>
      <c r="AD205" s="11"/>
      <c r="AE205" s="11"/>
      <c r="AF205" s="11"/>
      <c r="AG205" s="11"/>
      <c r="AH205" s="11"/>
    </row>
    <row r="206" spans="1:34" outlineLevel="1" x14ac:dyDescent="0.2">
      <c r="A206" s="122"/>
      <c r="B206" s="122"/>
      <c r="C206" s="122"/>
      <c r="D206" s="123"/>
      <c r="E206" s="121"/>
      <c r="F206" s="113"/>
      <c r="G206" s="122"/>
      <c r="H206" s="121"/>
      <c r="I206" s="124"/>
      <c r="J206" s="117"/>
      <c r="K206" s="299"/>
      <c r="L206" s="118"/>
      <c r="M206" s="125"/>
      <c r="N206" s="99">
        <f t="shared" si="32"/>
        <v>0</v>
      </c>
      <c r="P206" s="297" t="str">
        <f t="shared" si="33"/>
        <v>OUI</v>
      </c>
      <c r="Q206" s="297">
        <f t="shared" ca="1" si="35"/>
        <v>0.72926056765503433</v>
      </c>
      <c r="R206" s="202"/>
      <c r="S206" s="256" t="e">
        <f t="shared" si="34"/>
        <v>#DIV/0!</v>
      </c>
      <c r="T206" s="179"/>
      <c r="U206" s="179"/>
      <c r="V206" s="188"/>
      <c r="W206" s="179"/>
      <c r="X206" s="181"/>
      <c r="Y206" s="181"/>
      <c r="Z206" s="179"/>
      <c r="AA206" s="11"/>
      <c r="AB206" s="11"/>
      <c r="AC206" s="11"/>
      <c r="AD206" s="11"/>
      <c r="AE206" s="11"/>
      <c r="AF206" s="11"/>
      <c r="AG206" s="11"/>
      <c r="AH206" s="11"/>
    </row>
    <row r="207" spans="1:34" outlineLevel="1" x14ac:dyDescent="0.2">
      <c r="A207" s="122"/>
      <c r="B207" s="122"/>
      <c r="C207" s="122"/>
      <c r="D207" s="123"/>
      <c r="E207" s="121"/>
      <c r="F207" s="113"/>
      <c r="G207" s="122"/>
      <c r="H207" s="121"/>
      <c r="I207" s="124"/>
      <c r="J207" s="117"/>
      <c r="K207" s="299"/>
      <c r="L207" s="118"/>
      <c r="M207" s="125"/>
      <c r="N207" s="99">
        <f t="shared" si="32"/>
        <v>0</v>
      </c>
      <c r="P207" s="297" t="str">
        <f t="shared" si="33"/>
        <v>OUI</v>
      </c>
      <c r="Q207" s="297">
        <f t="shared" ca="1" si="35"/>
        <v>0.50706234485418478</v>
      </c>
      <c r="R207" s="202"/>
      <c r="S207" s="256" t="e">
        <f t="shared" si="34"/>
        <v>#DIV/0!</v>
      </c>
      <c r="T207" s="179"/>
      <c r="U207" s="179"/>
      <c r="V207" s="188"/>
      <c r="W207" s="179"/>
      <c r="X207" s="181"/>
      <c r="Y207" s="181"/>
      <c r="Z207" s="179"/>
      <c r="AA207" s="11"/>
      <c r="AB207" s="11"/>
      <c r="AC207" s="11"/>
      <c r="AD207" s="11"/>
      <c r="AE207" s="11"/>
      <c r="AF207" s="11"/>
      <c r="AG207" s="11"/>
      <c r="AH207" s="11"/>
    </row>
    <row r="208" spans="1:34" outlineLevel="1" x14ac:dyDescent="0.2">
      <c r="A208" s="122"/>
      <c r="B208" s="122"/>
      <c r="C208" s="122"/>
      <c r="D208" s="123"/>
      <c r="E208" s="121"/>
      <c r="F208" s="113"/>
      <c r="G208" s="122"/>
      <c r="H208" s="121"/>
      <c r="I208" s="124"/>
      <c r="J208" s="117"/>
      <c r="K208" s="299"/>
      <c r="L208" s="118"/>
      <c r="M208" s="125"/>
      <c r="N208" s="99">
        <f t="shared" si="32"/>
        <v>0</v>
      </c>
      <c r="P208" s="297" t="str">
        <f t="shared" si="33"/>
        <v>OUI</v>
      </c>
      <c r="Q208" s="297">
        <f t="shared" ca="1" si="35"/>
        <v>0.39479652955047495</v>
      </c>
      <c r="R208" s="202"/>
      <c r="S208" s="256" t="e">
        <f t="shared" si="34"/>
        <v>#DIV/0!</v>
      </c>
      <c r="T208" s="179"/>
      <c r="U208" s="179"/>
      <c r="V208" s="188"/>
      <c r="W208" s="179"/>
      <c r="X208" s="181"/>
      <c r="Y208" s="181"/>
      <c r="Z208" s="179"/>
      <c r="AA208" s="11"/>
      <c r="AB208" s="11"/>
      <c r="AC208" s="11"/>
      <c r="AD208" s="11"/>
      <c r="AE208" s="11"/>
      <c r="AF208" s="11"/>
      <c r="AG208" s="11"/>
      <c r="AH208" s="11"/>
    </row>
    <row r="209" spans="1:34" outlineLevel="1" x14ac:dyDescent="0.2">
      <c r="A209" s="122"/>
      <c r="B209" s="122"/>
      <c r="C209" s="122"/>
      <c r="D209" s="123"/>
      <c r="E209" s="121"/>
      <c r="F209" s="113"/>
      <c r="G209" s="122"/>
      <c r="H209" s="121"/>
      <c r="I209" s="124"/>
      <c r="J209" s="117"/>
      <c r="K209" s="299"/>
      <c r="L209" s="118"/>
      <c r="M209" s="125"/>
      <c r="N209" s="99">
        <f t="shared" si="32"/>
        <v>0</v>
      </c>
      <c r="P209" s="297" t="str">
        <f t="shared" si="33"/>
        <v>OUI</v>
      </c>
      <c r="Q209" s="297">
        <f t="shared" ca="1" si="35"/>
        <v>7.6876806819461629E-2</v>
      </c>
      <c r="R209" s="202"/>
      <c r="S209" s="256" t="e">
        <f t="shared" si="34"/>
        <v>#DIV/0!</v>
      </c>
      <c r="T209" s="179"/>
      <c r="U209" s="179"/>
      <c r="V209" s="188"/>
      <c r="W209" s="179"/>
      <c r="X209" s="181"/>
      <c r="Y209" s="181"/>
      <c r="Z209" s="179"/>
      <c r="AA209" s="11"/>
      <c r="AB209" s="11"/>
      <c r="AC209" s="11"/>
      <c r="AD209" s="11"/>
      <c r="AE209" s="11"/>
      <c r="AF209" s="11"/>
      <c r="AG209" s="11"/>
      <c r="AH209" s="11"/>
    </row>
    <row r="210" spans="1:34" outlineLevel="1" x14ac:dyDescent="0.2">
      <c r="A210" s="269"/>
      <c r="B210" s="270"/>
      <c r="C210" s="270"/>
      <c r="D210" s="270"/>
      <c r="E210" s="270"/>
      <c r="F210" s="270"/>
      <c r="G210" s="270"/>
      <c r="H210" s="270"/>
      <c r="I210" s="270"/>
      <c r="J210" s="271">
        <f>SUM(J198:J209)</f>
        <v>0</v>
      </c>
      <c r="K210" s="271"/>
      <c r="L210" s="271">
        <f>SUM(L198:L209)</f>
        <v>0</v>
      </c>
      <c r="M210" s="272"/>
      <c r="N210" s="271">
        <f>SUM(N198:N209)</f>
        <v>0</v>
      </c>
      <c r="O210" s="259"/>
      <c r="P210" s="259"/>
      <c r="X210" s="182" t="str">
        <f>IF(SUM(X198:X209)=0,"",SUM(X198:X209))</f>
        <v/>
      </c>
      <c r="Y210" s="182" t="str">
        <f>IF(SUM(Y198:Y209)=0,"",SUM(Y198:Y209))</f>
        <v/>
      </c>
      <c r="Z210" s="11"/>
      <c r="AA210" s="11"/>
      <c r="AB210" s="11"/>
      <c r="AC210" s="11"/>
      <c r="AD210" s="11"/>
      <c r="AE210" s="11"/>
      <c r="AF210" s="11"/>
      <c r="AG210" s="11"/>
      <c r="AH210" s="11"/>
    </row>
    <row r="211" spans="1:34" outlineLevel="1" x14ac:dyDescent="0.2">
      <c r="A211" s="259"/>
      <c r="B211" s="259"/>
      <c r="C211" s="259"/>
      <c r="D211" s="259"/>
      <c r="E211" s="259"/>
      <c r="F211" s="259"/>
      <c r="G211" s="259"/>
      <c r="H211" s="259"/>
      <c r="I211" s="259"/>
      <c r="J211" s="259"/>
      <c r="K211" s="259"/>
      <c r="L211" s="259"/>
      <c r="M211" s="259"/>
      <c r="N211" s="259"/>
    </row>
    <row r="212" spans="1:34" outlineLevel="1" x14ac:dyDescent="0.2">
      <c r="A212" s="273" t="s">
        <v>254</v>
      </c>
      <c r="B212" s="274"/>
      <c r="C212" s="274"/>
      <c r="D212" s="274"/>
      <c r="E212" s="274"/>
      <c r="F212" s="274"/>
      <c r="G212" s="274"/>
      <c r="H212" s="274"/>
      <c r="I212" s="274"/>
      <c r="J212" s="274"/>
      <c r="K212" s="274"/>
      <c r="L212" s="274"/>
      <c r="M212" s="259"/>
      <c r="N212" s="259"/>
    </row>
    <row r="213" spans="1:34" outlineLevel="1" x14ac:dyDescent="0.2">
      <c r="A213" s="295">
        <f>A198</f>
        <v>0</v>
      </c>
      <c r="B213" s="275" t="str">
        <f>A194</f>
        <v>Lot n°9 - Intitulé à renseigner</v>
      </c>
      <c r="C213" s="275" t="str">
        <f>B195</f>
        <v>Raison sociale de l'attributaire à renseigner</v>
      </c>
      <c r="D213" s="314" t="s">
        <v>260</v>
      </c>
      <c r="E213" s="315" t="s">
        <v>260</v>
      </c>
      <c r="F213" s="276">
        <f>MIN($F198:$F209)</f>
        <v>0</v>
      </c>
      <c r="G213" s="276">
        <f>MAX(F198:F209,H198:H209)</f>
        <v>0</v>
      </c>
      <c r="H213" s="277" t="s">
        <v>98</v>
      </c>
      <c r="I213" s="316" t="s">
        <v>260</v>
      </c>
      <c r="J213" s="278">
        <f>J210</f>
        <v>0</v>
      </c>
      <c r="K213" s="278">
        <f>L210</f>
        <v>0</v>
      </c>
      <c r="L213" s="259"/>
      <c r="M213" s="259"/>
      <c r="N213" s="259"/>
      <c r="O213" s="279"/>
      <c r="P213" s="54"/>
      <c r="Q213" s="54"/>
      <c r="R213" s="54"/>
      <c r="S213" s="54"/>
      <c r="T213" s="1"/>
      <c r="U213" s="1"/>
      <c r="V213" s="1"/>
      <c r="W213" s="51"/>
      <c r="X213" s="51"/>
      <c r="Y213" s="51"/>
      <c r="AH213" s="189">
        <f>N210</f>
        <v>0</v>
      </c>
    </row>
    <row r="214" spans="1:34" ht="15" outlineLevel="1" thickBot="1" x14ac:dyDescent="0.25">
      <c r="A214" s="287"/>
      <c r="B214" s="287"/>
      <c r="C214" s="287"/>
      <c r="D214" s="287"/>
      <c r="E214" s="287"/>
      <c r="F214" s="287"/>
      <c r="G214" s="287"/>
      <c r="H214" s="287"/>
      <c r="I214" s="287"/>
      <c r="J214" s="287"/>
      <c r="K214" s="287"/>
      <c r="L214" s="287"/>
      <c r="M214" s="287"/>
      <c r="N214" s="287"/>
      <c r="O214" s="293"/>
      <c r="P214" s="293"/>
      <c r="Q214" s="293"/>
      <c r="R214" s="293"/>
      <c r="S214" s="293"/>
      <c r="T214" s="293"/>
      <c r="U214" s="293"/>
      <c r="V214" s="293"/>
      <c r="W214" s="293"/>
      <c r="X214" s="293"/>
      <c r="Y214" s="293"/>
      <c r="Z214" s="293"/>
      <c r="AA214" s="293"/>
      <c r="AB214" s="293"/>
      <c r="AC214" s="293"/>
      <c r="AD214" s="293"/>
      <c r="AE214" s="293"/>
      <c r="AF214" s="293"/>
      <c r="AG214" s="293"/>
      <c r="AH214" s="293"/>
    </row>
    <row r="215" spans="1:34" ht="25.5" outlineLevel="1" x14ac:dyDescent="0.2">
      <c r="A215" s="280" t="s">
        <v>85</v>
      </c>
      <c r="B215" s="281" t="s">
        <v>99</v>
      </c>
      <c r="C215" s="282" t="str">
        <f>IF(C192="","",C192)</f>
        <v/>
      </c>
      <c r="D215" s="281" t="s">
        <v>100</v>
      </c>
      <c r="E215" s="282" t="str">
        <f>IF(E192="","",E192)</f>
        <v/>
      </c>
      <c r="F215" s="259"/>
      <c r="G215" s="17"/>
      <c r="H215" s="18"/>
      <c r="I215" s="18"/>
      <c r="J215" s="18"/>
      <c r="K215" s="18"/>
      <c r="L215" s="18"/>
      <c r="M215" s="259"/>
      <c r="N215" s="18"/>
      <c r="O215" s="1"/>
      <c r="P215" s="1"/>
      <c r="Q215" s="1"/>
      <c r="R215" s="1"/>
      <c r="S215" s="1"/>
      <c r="T215" s="1"/>
      <c r="U215" s="1"/>
      <c r="V215" s="1"/>
      <c r="W215" s="1"/>
      <c r="X215" s="1"/>
      <c r="Y215" s="1"/>
      <c r="Z215" s="1"/>
      <c r="AA215" s="1"/>
      <c r="AB215" s="1"/>
      <c r="AC215" s="1"/>
      <c r="AD215" s="1"/>
      <c r="AE215" s="1"/>
      <c r="AF215" s="1"/>
      <c r="AG215" s="1"/>
      <c r="AH215" s="1"/>
    </row>
    <row r="216" spans="1:34" outlineLevel="1" x14ac:dyDescent="0.2">
      <c r="A216" s="53"/>
      <c r="B216" s="53"/>
      <c r="C216" s="53"/>
      <c r="D216" s="27"/>
      <c r="E216" s="27"/>
      <c r="F216" s="27"/>
      <c r="G216" s="19"/>
      <c r="H216" s="19"/>
      <c r="I216" s="19"/>
      <c r="J216" s="19"/>
      <c r="K216" s="19"/>
      <c r="L216" s="19"/>
      <c r="M216" s="259"/>
      <c r="N216" s="19"/>
      <c r="O216" s="19"/>
      <c r="P216" s="19"/>
      <c r="Q216" s="19"/>
      <c r="R216" s="19"/>
      <c r="S216" s="19"/>
      <c r="T216" s="19"/>
      <c r="U216" s="19"/>
      <c r="V216" s="11"/>
      <c r="W216" s="11"/>
      <c r="X216" s="11"/>
      <c r="Y216" s="11"/>
      <c r="Z216" s="11"/>
      <c r="AA216" s="11"/>
      <c r="AB216" s="11"/>
      <c r="AC216" s="11"/>
      <c r="AD216" s="11"/>
      <c r="AE216" s="11"/>
      <c r="AF216" s="11"/>
      <c r="AG216" s="11"/>
      <c r="AH216" s="11"/>
    </row>
    <row r="217" spans="1:34" outlineLevel="1" x14ac:dyDescent="0.2">
      <c r="A217" s="383" t="s">
        <v>233</v>
      </c>
      <c r="B217" s="383"/>
      <c r="C217" s="383"/>
      <c r="D217" s="259"/>
      <c r="E217" s="259"/>
      <c r="F217" s="259"/>
      <c r="G217" s="259"/>
      <c r="H217" s="259"/>
      <c r="I217" s="259"/>
      <c r="J217" s="259"/>
      <c r="K217" s="259"/>
      <c r="L217" s="259"/>
      <c r="M217" s="259"/>
      <c r="N217" s="259"/>
      <c r="P217" s="384" t="s">
        <v>63</v>
      </c>
      <c r="Q217" s="385"/>
      <c r="R217" s="385"/>
      <c r="S217" s="385"/>
      <c r="T217" s="385"/>
      <c r="U217" s="385"/>
      <c r="V217" s="385"/>
      <c r="W217" s="385"/>
      <c r="X217" s="385"/>
      <c r="Y217" s="385"/>
      <c r="Z217" s="386"/>
      <c r="AA217" s="20"/>
      <c r="AB217" s="20"/>
      <c r="AC217" s="20"/>
      <c r="AD217" s="20"/>
      <c r="AE217" s="20"/>
      <c r="AF217" s="20"/>
      <c r="AG217" s="20"/>
      <c r="AH217" s="20"/>
    </row>
    <row r="218" spans="1:34" outlineLevel="1" x14ac:dyDescent="0.2">
      <c r="A218" s="265" t="s">
        <v>152</v>
      </c>
      <c r="B218" s="383" t="s">
        <v>154</v>
      </c>
      <c r="C218" s="383"/>
      <c r="D218" s="259"/>
      <c r="E218" s="259"/>
      <c r="F218" s="259"/>
      <c r="G218" s="259"/>
      <c r="H218" s="259"/>
      <c r="I218" s="259"/>
      <c r="J218" s="259"/>
      <c r="K218" s="259"/>
      <c r="L218" s="259"/>
      <c r="M218" s="259"/>
      <c r="N218" s="259"/>
      <c r="P218" s="387"/>
      <c r="Q218" s="388"/>
      <c r="R218" s="388"/>
      <c r="S218" s="388"/>
      <c r="T218" s="388"/>
      <c r="U218" s="388"/>
      <c r="V218" s="388"/>
      <c r="W218" s="388"/>
      <c r="X218" s="388"/>
      <c r="Y218" s="388"/>
      <c r="Z218" s="389"/>
      <c r="AA218" s="20"/>
      <c r="AB218" s="20"/>
      <c r="AC218" s="20"/>
      <c r="AD218" s="20"/>
      <c r="AE218" s="20"/>
      <c r="AF218" s="20"/>
      <c r="AG218" s="20"/>
      <c r="AH218" s="20"/>
    </row>
    <row r="219" spans="1:34" ht="51.75" customHeight="1" outlineLevel="1" x14ac:dyDescent="0.2">
      <c r="A219" s="265" t="s">
        <v>197</v>
      </c>
      <c r="B219" s="390" t="s">
        <v>199</v>
      </c>
      <c r="C219" s="391"/>
      <c r="D219" s="266"/>
      <c r="E219" s="266"/>
      <c r="F219" s="266"/>
      <c r="G219" s="266"/>
      <c r="H219" s="266"/>
      <c r="I219" s="266"/>
      <c r="J219" s="266"/>
      <c r="K219" s="266"/>
      <c r="L219" s="267"/>
      <c r="M219" s="19"/>
      <c r="N219" s="19"/>
      <c r="P219" s="392" t="s">
        <v>226</v>
      </c>
      <c r="Q219" s="392"/>
      <c r="R219" s="392"/>
      <c r="S219" s="392"/>
      <c r="T219" s="193"/>
      <c r="U219" s="193"/>
      <c r="V219" s="193"/>
      <c r="W219" s="193"/>
      <c r="X219" s="193"/>
      <c r="Y219" s="193"/>
      <c r="Z219" s="192"/>
      <c r="AA219" s="20"/>
      <c r="AB219" s="20"/>
      <c r="AC219" s="20"/>
      <c r="AD219" s="20"/>
      <c r="AE219" s="20"/>
      <c r="AF219" s="20"/>
      <c r="AG219" s="20"/>
      <c r="AH219" s="20"/>
    </row>
    <row r="220" spans="1:34" ht="165.75" outlineLevel="1" x14ac:dyDescent="0.2">
      <c r="A220" s="268" t="s">
        <v>223</v>
      </c>
      <c r="B220" s="268" t="s">
        <v>224</v>
      </c>
      <c r="C220" s="268" t="s">
        <v>1</v>
      </c>
      <c r="D220" s="268" t="s">
        <v>145</v>
      </c>
      <c r="E220" s="268" t="s">
        <v>144</v>
      </c>
      <c r="F220" s="268" t="s">
        <v>131</v>
      </c>
      <c r="G220" s="268" t="s">
        <v>147</v>
      </c>
      <c r="H220" s="268" t="s">
        <v>198</v>
      </c>
      <c r="I220" s="268" t="s">
        <v>0</v>
      </c>
      <c r="J220" s="268" t="s">
        <v>148</v>
      </c>
      <c r="K220" s="268" t="s">
        <v>205</v>
      </c>
      <c r="L220" s="268" t="s">
        <v>5</v>
      </c>
      <c r="M220" s="268" t="s">
        <v>14</v>
      </c>
      <c r="N220" s="268" t="s">
        <v>146</v>
      </c>
      <c r="P220" s="190" t="s">
        <v>218</v>
      </c>
      <c r="Q220" s="190" t="s">
        <v>219</v>
      </c>
      <c r="R220" s="190" t="s">
        <v>261</v>
      </c>
      <c r="S220" s="249" t="s">
        <v>228</v>
      </c>
      <c r="T220" s="190" t="s">
        <v>60</v>
      </c>
      <c r="U220" s="190" t="s">
        <v>61</v>
      </c>
      <c r="V220" s="191" t="s">
        <v>206</v>
      </c>
      <c r="W220" s="190" t="s">
        <v>62</v>
      </c>
      <c r="X220" s="190" t="s">
        <v>38</v>
      </c>
      <c r="Y220" s="190" t="s">
        <v>57</v>
      </c>
      <c r="Z220" s="190" t="s">
        <v>14</v>
      </c>
      <c r="AA220" s="11"/>
      <c r="AB220" s="11"/>
      <c r="AC220" s="11"/>
      <c r="AD220" s="11"/>
      <c r="AE220" s="11"/>
      <c r="AF220" s="11"/>
      <c r="AG220" s="11"/>
      <c r="AH220" s="11"/>
    </row>
    <row r="221" spans="1:34" outlineLevel="1" x14ac:dyDescent="0.2">
      <c r="A221" s="122"/>
      <c r="B221" s="122"/>
      <c r="C221" s="122"/>
      <c r="D221" s="123"/>
      <c r="E221" s="121"/>
      <c r="F221" s="121"/>
      <c r="G221" s="123"/>
      <c r="H221" s="121"/>
      <c r="I221" s="123"/>
      <c r="J221" s="111"/>
      <c r="K221" s="299"/>
      <c r="L221" s="111"/>
      <c r="M221" s="123"/>
      <c r="N221" s="99">
        <f t="shared" ref="N221:N232" si="36">J221-L221</f>
        <v>0</v>
      </c>
      <c r="P221" s="297" t="str">
        <f t="shared" ref="P221:P232" si="37">IF(COUNTIF(A:F,A221)&gt;=25,"OUI","NON")</f>
        <v>OUI</v>
      </c>
      <c r="Q221" s="297">
        <f ca="1">IF(P221="oui",RAND(),"&lt;25 lignes donc pas d'échantillonnage")</f>
        <v>0.42432529615815295</v>
      </c>
      <c r="R221" s="201"/>
      <c r="S221" s="256" t="e">
        <f t="shared" ref="S221:S232" si="38">IF(P221="oui",IF(SUMIFS(N:N,A:A,A221,R:R,"&lt;="&amp;R221)/SUMIF(A:A,A221,N:N)&lt;0.8,"hors Echantillon","Echantillon à Contrôler"), "Contrôle en exhaustif")</f>
        <v>#DIV/0!</v>
      </c>
      <c r="T221" s="179"/>
      <c r="U221" s="179"/>
      <c r="V221" s="188"/>
      <c r="W221" s="179"/>
      <c r="X221" s="181"/>
      <c r="Y221" s="181"/>
      <c r="Z221" s="179"/>
      <c r="AA221" s="11"/>
      <c r="AB221" s="11"/>
      <c r="AC221" s="11"/>
      <c r="AD221" s="11"/>
      <c r="AE221" s="11"/>
      <c r="AF221" s="11"/>
      <c r="AG221" s="11"/>
      <c r="AH221" s="11"/>
    </row>
    <row r="222" spans="1:34" outlineLevel="1" x14ac:dyDescent="0.2">
      <c r="A222" s="122"/>
      <c r="B222" s="122"/>
      <c r="C222" s="122"/>
      <c r="D222" s="123"/>
      <c r="E222" s="121"/>
      <c r="F222" s="121"/>
      <c r="G222" s="123"/>
      <c r="H222" s="121"/>
      <c r="I222" s="123"/>
      <c r="J222" s="111"/>
      <c r="K222" s="299"/>
      <c r="L222" s="111"/>
      <c r="M222" s="123"/>
      <c r="N222" s="99">
        <f t="shared" si="36"/>
        <v>0</v>
      </c>
      <c r="P222" s="297" t="str">
        <f t="shared" si="37"/>
        <v>OUI</v>
      </c>
      <c r="Q222" s="297">
        <f t="shared" ref="Q222:Q232" ca="1" si="39">IF(P222="oui",RAND(),"&lt;25 lignes donc pas d'échantillonnage")</f>
        <v>0.44009254774452755</v>
      </c>
      <c r="R222" s="201"/>
      <c r="S222" s="256" t="e">
        <f t="shared" si="38"/>
        <v>#DIV/0!</v>
      </c>
      <c r="T222" s="179"/>
      <c r="U222" s="179"/>
      <c r="V222" s="188"/>
      <c r="W222" s="179"/>
      <c r="X222" s="181"/>
      <c r="Y222" s="181"/>
      <c r="Z222" s="179"/>
      <c r="AA222" s="11"/>
      <c r="AB222" s="11"/>
      <c r="AC222" s="11"/>
      <c r="AD222" s="11"/>
      <c r="AE222" s="11"/>
      <c r="AF222" s="11"/>
      <c r="AG222" s="11"/>
      <c r="AH222" s="11"/>
    </row>
    <row r="223" spans="1:34" outlineLevel="1" x14ac:dyDescent="0.2">
      <c r="A223" s="122"/>
      <c r="B223" s="122"/>
      <c r="C223" s="122"/>
      <c r="D223" s="123"/>
      <c r="E223" s="121"/>
      <c r="F223" s="121"/>
      <c r="G223" s="123"/>
      <c r="H223" s="121"/>
      <c r="I223" s="123"/>
      <c r="J223" s="111"/>
      <c r="K223" s="299"/>
      <c r="L223" s="111"/>
      <c r="M223" s="123"/>
      <c r="N223" s="99">
        <f t="shared" si="36"/>
        <v>0</v>
      </c>
      <c r="P223" s="297" t="str">
        <f t="shared" si="37"/>
        <v>OUI</v>
      </c>
      <c r="Q223" s="297">
        <f t="shared" ca="1" si="39"/>
        <v>0.67330328065513323</v>
      </c>
      <c r="R223" s="201"/>
      <c r="S223" s="256" t="e">
        <f t="shared" si="38"/>
        <v>#DIV/0!</v>
      </c>
      <c r="T223" s="179"/>
      <c r="U223" s="179"/>
      <c r="V223" s="188"/>
      <c r="W223" s="179"/>
      <c r="X223" s="181"/>
      <c r="Y223" s="181"/>
      <c r="Z223" s="179"/>
      <c r="AA223" s="11"/>
      <c r="AB223" s="11"/>
      <c r="AC223" s="11"/>
      <c r="AD223" s="11"/>
      <c r="AE223" s="11"/>
      <c r="AF223" s="11"/>
      <c r="AG223" s="11"/>
      <c r="AH223" s="11"/>
    </row>
    <row r="224" spans="1:34" outlineLevel="1" x14ac:dyDescent="0.2">
      <c r="A224" s="122"/>
      <c r="B224" s="122"/>
      <c r="C224" s="122"/>
      <c r="D224" s="123"/>
      <c r="E224" s="121"/>
      <c r="F224" s="121"/>
      <c r="G224" s="123"/>
      <c r="H224" s="121"/>
      <c r="I224" s="123"/>
      <c r="J224" s="111"/>
      <c r="K224" s="299"/>
      <c r="L224" s="111"/>
      <c r="M224" s="123"/>
      <c r="N224" s="99">
        <f t="shared" si="36"/>
        <v>0</v>
      </c>
      <c r="P224" s="297" t="str">
        <f t="shared" si="37"/>
        <v>OUI</v>
      </c>
      <c r="Q224" s="297">
        <f t="shared" ca="1" si="39"/>
        <v>0.69445406366107676</v>
      </c>
      <c r="R224" s="201"/>
      <c r="S224" s="256" t="e">
        <f t="shared" si="38"/>
        <v>#DIV/0!</v>
      </c>
      <c r="T224" s="179"/>
      <c r="U224" s="179"/>
      <c r="V224" s="188"/>
      <c r="W224" s="179"/>
      <c r="X224" s="181"/>
      <c r="Y224" s="181"/>
      <c r="Z224" s="179"/>
      <c r="AA224" s="11"/>
      <c r="AB224" s="11"/>
      <c r="AC224" s="11"/>
      <c r="AD224" s="11"/>
      <c r="AE224" s="11"/>
      <c r="AF224" s="11"/>
      <c r="AG224" s="11"/>
      <c r="AH224" s="11"/>
    </row>
    <row r="225" spans="1:34" outlineLevel="1" x14ac:dyDescent="0.2">
      <c r="A225" s="122"/>
      <c r="B225" s="122"/>
      <c r="C225" s="122"/>
      <c r="D225" s="123"/>
      <c r="E225" s="121"/>
      <c r="F225" s="113"/>
      <c r="G225" s="122"/>
      <c r="H225" s="121"/>
      <c r="I225" s="124"/>
      <c r="J225" s="117"/>
      <c r="K225" s="299"/>
      <c r="L225" s="118"/>
      <c r="M225" s="125"/>
      <c r="N225" s="99">
        <f t="shared" si="36"/>
        <v>0</v>
      </c>
      <c r="P225" s="297" t="str">
        <f t="shared" si="37"/>
        <v>OUI</v>
      </c>
      <c r="Q225" s="297">
        <f t="shared" ca="1" si="39"/>
        <v>0.84007680588411848</v>
      </c>
      <c r="R225" s="201"/>
      <c r="S225" s="256" t="e">
        <f t="shared" si="38"/>
        <v>#DIV/0!</v>
      </c>
      <c r="T225" s="179"/>
      <c r="U225" s="179"/>
      <c r="V225" s="188"/>
      <c r="W225" s="179"/>
      <c r="X225" s="181"/>
      <c r="Y225" s="181"/>
      <c r="Z225" s="179"/>
      <c r="AA225" s="11"/>
      <c r="AB225" s="11"/>
      <c r="AC225" s="11"/>
      <c r="AD225" s="11"/>
      <c r="AE225" s="11"/>
      <c r="AF225" s="11"/>
      <c r="AG225" s="11"/>
      <c r="AH225" s="11"/>
    </row>
    <row r="226" spans="1:34" outlineLevel="1" x14ac:dyDescent="0.2">
      <c r="A226" s="122"/>
      <c r="B226" s="122"/>
      <c r="C226" s="122"/>
      <c r="D226" s="123"/>
      <c r="E226" s="121"/>
      <c r="F226" s="113"/>
      <c r="G226" s="122"/>
      <c r="H226" s="121"/>
      <c r="I226" s="124"/>
      <c r="J226" s="117"/>
      <c r="K226" s="299"/>
      <c r="L226" s="118"/>
      <c r="M226" s="125"/>
      <c r="N226" s="99">
        <f t="shared" si="36"/>
        <v>0</v>
      </c>
      <c r="P226" s="297" t="str">
        <f t="shared" si="37"/>
        <v>OUI</v>
      </c>
      <c r="Q226" s="297">
        <f t="shared" ca="1" si="39"/>
        <v>0.38816564900062356</v>
      </c>
      <c r="R226" s="201"/>
      <c r="S226" s="256" t="e">
        <f t="shared" si="38"/>
        <v>#DIV/0!</v>
      </c>
      <c r="T226" s="179"/>
      <c r="U226" s="179"/>
      <c r="V226" s="188"/>
      <c r="W226" s="179"/>
      <c r="X226" s="181"/>
      <c r="Y226" s="181"/>
      <c r="Z226" s="179"/>
      <c r="AA226" s="11"/>
      <c r="AB226" s="11"/>
      <c r="AC226" s="11"/>
      <c r="AD226" s="11"/>
      <c r="AE226" s="11"/>
      <c r="AF226" s="11"/>
      <c r="AG226" s="11"/>
      <c r="AH226" s="11"/>
    </row>
    <row r="227" spans="1:34" outlineLevel="1" x14ac:dyDescent="0.2">
      <c r="A227" s="122"/>
      <c r="B227" s="122"/>
      <c r="C227" s="122"/>
      <c r="D227" s="123"/>
      <c r="E227" s="121"/>
      <c r="F227" s="113"/>
      <c r="G227" s="122"/>
      <c r="H227" s="121"/>
      <c r="I227" s="124"/>
      <c r="J227" s="117"/>
      <c r="K227" s="299"/>
      <c r="L227" s="118"/>
      <c r="M227" s="125"/>
      <c r="N227" s="99">
        <f t="shared" si="36"/>
        <v>0</v>
      </c>
      <c r="P227" s="297" t="str">
        <f t="shared" si="37"/>
        <v>OUI</v>
      </c>
      <c r="Q227" s="297">
        <f t="shared" ca="1" si="39"/>
        <v>0.9793858641646358</v>
      </c>
      <c r="R227" s="201"/>
      <c r="S227" s="256" t="e">
        <f t="shared" si="38"/>
        <v>#DIV/0!</v>
      </c>
      <c r="T227" s="179"/>
      <c r="U227" s="179"/>
      <c r="V227" s="188"/>
      <c r="W227" s="179"/>
      <c r="X227" s="181"/>
      <c r="Y227" s="181"/>
      <c r="Z227" s="179"/>
      <c r="AA227" s="11"/>
      <c r="AB227" s="11"/>
      <c r="AC227" s="11"/>
      <c r="AD227" s="11"/>
      <c r="AE227" s="11"/>
      <c r="AF227" s="11"/>
      <c r="AG227" s="11"/>
      <c r="AH227" s="11"/>
    </row>
    <row r="228" spans="1:34" outlineLevel="1" x14ac:dyDescent="0.2">
      <c r="A228" s="122"/>
      <c r="B228" s="122"/>
      <c r="C228" s="122"/>
      <c r="D228" s="123"/>
      <c r="E228" s="121"/>
      <c r="F228" s="113"/>
      <c r="G228" s="122"/>
      <c r="H228" s="121"/>
      <c r="I228" s="124"/>
      <c r="J228" s="117"/>
      <c r="K228" s="299"/>
      <c r="L228" s="118"/>
      <c r="M228" s="125"/>
      <c r="N228" s="99">
        <f t="shared" si="36"/>
        <v>0</v>
      </c>
      <c r="P228" s="297" t="str">
        <f t="shared" si="37"/>
        <v>OUI</v>
      </c>
      <c r="Q228" s="297">
        <f t="shared" ca="1" si="39"/>
        <v>0.9116985908357812</v>
      </c>
      <c r="R228" s="202"/>
      <c r="S228" s="256" t="e">
        <f t="shared" si="38"/>
        <v>#DIV/0!</v>
      </c>
      <c r="T228" s="179"/>
      <c r="U228" s="179"/>
      <c r="V228" s="188"/>
      <c r="W228" s="179"/>
      <c r="X228" s="181"/>
      <c r="Y228" s="181"/>
      <c r="Z228" s="179"/>
      <c r="AA228" s="11"/>
      <c r="AB228" s="11"/>
      <c r="AC228" s="11"/>
      <c r="AD228" s="11"/>
      <c r="AE228" s="11"/>
      <c r="AF228" s="11"/>
      <c r="AG228" s="11"/>
      <c r="AH228" s="11"/>
    </row>
    <row r="229" spans="1:34" outlineLevel="1" x14ac:dyDescent="0.2">
      <c r="A229" s="122"/>
      <c r="B229" s="122"/>
      <c r="C229" s="122"/>
      <c r="D229" s="123"/>
      <c r="E229" s="121"/>
      <c r="F229" s="113"/>
      <c r="G229" s="122"/>
      <c r="H229" s="121"/>
      <c r="I229" s="124"/>
      <c r="J229" s="117"/>
      <c r="K229" s="299"/>
      <c r="L229" s="118"/>
      <c r="M229" s="125"/>
      <c r="N229" s="99">
        <f t="shared" si="36"/>
        <v>0</v>
      </c>
      <c r="P229" s="297" t="str">
        <f t="shared" si="37"/>
        <v>OUI</v>
      </c>
      <c r="Q229" s="297">
        <f t="shared" ca="1" si="39"/>
        <v>0.67342567547315157</v>
      </c>
      <c r="R229" s="202"/>
      <c r="S229" s="256" t="e">
        <f t="shared" si="38"/>
        <v>#DIV/0!</v>
      </c>
      <c r="T229" s="179"/>
      <c r="U229" s="179"/>
      <c r="V229" s="188"/>
      <c r="W229" s="179"/>
      <c r="X229" s="181"/>
      <c r="Y229" s="181"/>
      <c r="Z229" s="179"/>
      <c r="AA229" s="11"/>
      <c r="AB229" s="11"/>
      <c r="AC229" s="11"/>
      <c r="AD229" s="11"/>
      <c r="AE229" s="11"/>
      <c r="AF229" s="11"/>
      <c r="AG229" s="11"/>
      <c r="AH229" s="11"/>
    </row>
    <row r="230" spans="1:34" outlineLevel="1" x14ac:dyDescent="0.2">
      <c r="A230" s="122"/>
      <c r="B230" s="122"/>
      <c r="C230" s="122"/>
      <c r="D230" s="123"/>
      <c r="E230" s="121"/>
      <c r="F230" s="113"/>
      <c r="G230" s="122"/>
      <c r="H230" s="121"/>
      <c r="I230" s="124"/>
      <c r="J230" s="117"/>
      <c r="K230" s="299"/>
      <c r="L230" s="118"/>
      <c r="M230" s="125"/>
      <c r="N230" s="99">
        <f t="shared" si="36"/>
        <v>0</v>
      </c>
      <c r="P230" s="297" t="str">
        <f t="shared" si="37"/>
        <v>OUI</v>
      </c>
      <c r="Q230" s="297">
        <f t="shared" ca="1" si="39"/>
        <v>0.8592563924133112</v>
      </c>
      <c r="R230" s="202"/>
      <c r="S230" s="256" t="e">
        <f t="shared" si="38"/>
        <v>#DIV/0!</v>
      </c>
      <c r="T230" s="179"/>
      <c r="U230" s="179"/>
      <c r="V230" s="188"/>
      <c r="W230" s="179"/>
      <c r="X230" s="181"/>
      <c r="Y230" s="181"/>
      <c r="Z230" s="179"/>
      <c r="AA230" s="11"/>
      <c r="AB230" s="11"/>
      <c r="AC230" s="11"/>
      <c r="AD230" s="11"/>
      <c r="AE230" s="11"/>
      <c r="AF230" s="11"/>
      <c r="AG230" s="11"/>
      <c r="AH230" s="11"/>
    </row>
    <row r="231" spans="1:34" outlineLevel="1" x14ac:dyDescent="0.2">
      <c r="A231" s="122"/>
      <c r="B231" s="122"/>
      <c r="C231" s="122"/>
      <c r="D231" s="123"/>
      <c r="E231" s="121"/>
      <c r="F231" s="113"/>
      <c r="G231" s="122"/>
      <c r="H231" s="121"/>
      <c r="I231" s="124"/>
      <c r="J231" s="117"/>
      <c r="K231" s="299"/>
      <c r="L231" s="118"/>
      <c r="M231" s="125"/>
      <c r="N231" s="99">
        <f t="shared" si="36"/>
        <v>0</v>
      </c>
      <c r="P231" s="297" t="str">
        <f t="shared" si="37"/>
        <v>OUI</v>
      </c>
      <c r="Q231" s="297">
        <f t="shared" ca="1" si="39"/>
        <v>0.83449840299959377</v>
      </c>
      <c r="R231" s="202"/>
      <c r="S231" s="256" t="e">
        <f t="shared" si="38"/>
        <v>#DIV/0!</v>
      </c>
      <c r="T231" s="179"/>
      <c r="U231" s="179"/>
      <c r="V231" s="188"/>
      <c r="W231" s="179"/>
      <c r="X231" s="181"/>
      <c r="Y231" s="181"/>
      <c r="Z231" s="179"/>
      <c r="AA231" s="11"/>
      <c r="AB231" s="11"/>
      <c r="AC231" s="11"/>
      <c r="AD231" s="11"/>
      <c r="AE231" s="11"/>
      <c r="AF231" s="11"/>
      <c r="AG231" s="11"/>
      <c r="AH231" s="11"/>
    </row>
    <row r="232" spans="1:34" outlineLevel="1" x14ac:dyDescent="0.2">
      <c r="A232" s="122"/>
      <c r="B232" s="122"/>
      <c r="C232" s="122"/>
      <c r="D232" s="123"/>
      <c r="E232" s="121"/>
      <c r="F232" s="113"/>
      <c r="G232" s="122"/>
      <c r="H232" s="121"/>
      <c r="I232" s="124"/>
      <c r="J232" s="117"/>
      <c r="K232" s="299"/>
      <c r="L232" s="118"/>
      <c r="M232" s="125"/>
      <c r="N232" s="99">
        <f t="shared" si="36"/>
        <v>0</v>
      </c>
      <c r="P232" s="297" t="str">
        <f t="shared" si="37"/>
        <v>OUI</v>
      </c>
      <c r="Q232" s="297">
        <f t="shared" ca="1" si="39"/>
        <v>0.97729346021969088</v>
      </c>
      <c r="R232" s="202"/>
      <c r="S232" s="256" t="e">
        <f t="shared" si="38"/>
        <v>#DIV/0!</v>
      </c>
      <c r="T232" s="179"/>
      <c r="U232" s="179"/>
      <c r="V232" s="188"/>
      <c r="W232" s="179"/>
      <c r="X232" s="181"/>
      <c r="Y232" s="181"/>
      <c r="Z232" s="179"/>
      <c r="AA232" s="11"/>
      <c r="AB232" s="11"/>
      <c r="AC232" s="11"/>
      <c r="AD232" s="11"/>
      <c r="AE232" s="11"/>
      <c r="AF232" s="11"/>
      <c r="AG232" s="11"/>
      <c r="AH232" s="11"/>
    </row>
    <row r="233" spans="1:34" outlineLevel="1" x14ac:dyDescent="0.2">
      <c r="A233" s="269"/>
      <c r="B233" s="270"/>
      <c r="C233" s="270"/>
      <c r="D233" s="270"/>
      <c r="E233" s="270"/>
      <c r="F233" s="270"/>
      <c r="G233" s="270"/>
      <c r="H233" s="270"/>
      <c r="I233" s="270"/>
      <c r="J233" s="271">
        <f>SUM(J221:J232)</f>
        <v>0</v>
      </c>
      <c r="K233" s="271"/>
      <c r="L233" s="271">
        <f>SUM(L221:L232)</f>
        <v>0</v>
      </c>
      <c r="M233" s="272"/>
      <c r="N233" s="271">
        <f>SUM(N221:N232)</f>
        <v>0</v>
      </c>
      <c r="O233" s="259"/>
      <c r="P233" s="259"/>
      <c r="X233" s="182" t="str">
        <f>IF(SUM(X221:X232)=0,"",SUM(X221:X232))</f>
        <v/>
      </c>
      <c r="Y233" s="182" t="str">
        <f>IF(SUM(Y221:Y232)=0,"",SUM(Y221:Y232))</f>
        <v/>
      </c>
      <c r="Z233" s="11"/>
      <c r="AA233" s="11"/>
      <c r="AB233" s="11"/>
      <c r="AC233" s="11"/>
      <c r="AD233" s="11"/>
      <c r="AE233" s="11"/>
      <c r="AF233" s="11"/>
      <c r="AG233" s="11"/>
      <c r="AH233" s="11"/>
    </row>
    <row r="234" spans="1:34" outlineLevel="1" x14ac:dyDescent="0.2">
      <c r="A234" s="259"/>
      <c r="B234" s="259"/>
      <c r="C234" s="259"/>
      <c r="D234" s="259"/>
      <c r="E234" s="259"/>
      <c r="F234" s="259"/>
      <c r="G234" s="259"/>
      <c r="H234" s="259"/>
      <c r="I234" s="259"/>
      <c r="J234" s="259"/>
      <c r="K234" s="259"/>
      <c r="L234" s="259"/>
      <c r="M234" s="259"/>
      <c r="N234" s="259"/>
    </row>
    <row r="235" spans="1:34" outlineLevel="1" x14ac:dyDescent="0.2">
      <c r="A235" s="273" t="s">
        <v>254</v>
      </c>
      <c r="B235" s="274"/>
      <c r="C235" s="274"/>
      <c r="D235" s="274"/>
      <c r="E235" s="274"/>
      <c r="F235" s="274"/>
      <c r="G235" s="274"/>
      <c r="H235" s="274"/>
      <c r="I235" s="274"/>
      <c r="J235" s="274"/>
      <c r="K235" s="274"/>
      <c r="L235" s="274"/>
      <c r="M235" s="259"/>
      <c r="N235" s="259"/>
    </row>
    <row r="236" spans="1:34" outlineLevel="1" x14ac:dyDescent="0.2">
      <c r="A236" s="295">
        <f>A221</f>
        <v>0</v>
      </c>
      <c r="B236" s="275" t="str">
        <f>A217</f>
        <v>Lot n°10 - Intitulé à renseigner</v>
      </c>
      <c r="C236" s="275" t="str">
        <f>B218</f>
        <v>Raison sociale de l'attributaire à renseigner</v>
      </c>
      <c r="D236" s="314" t="s">
        <v>260</v>
      </c>
      <c r="E236" s="315" t="s">
        <v>260</v>
      </c>
      <c r="F236" s="276">
        <f>MIN($F221:$F232)</f>
        <v>0</v>
      </c>
      <c r="G236" s="276">
        <f>MAX(F221:F232,H221:H232)</f>
        <v>0</v>
      </c>
      <c r="H236" s="277" t="s">
        <v>98</v>
      </c>
      <c r="I236" s="316" t="s">
        <v>260</v>
      </c>
      <c r="J236" s="278">
        <f>J233</f>
        <v>0</v>
      </c>
      <c r="K236" s="278">
        <f>L233</f>
        <v>0</v>
      </c>
      <c r="L236" s="259"/>
      <c r="M236" s="259"/>
      <c r="N236" s="259"/>
      <c r="O236" s="279"/>
      <c r="P236" s="54"/>
      <c r="Q236" s="54"/>
      <c r="R236" s="54"/>
      <c r="S236" s="54"/>
      <c r="T236" s="1"/>
      <c r="U236" s="1"/>
      <c r="V236" s="1"/>
      <c r="W236" s="51"/>
      <c r="X236" s="51"/>
      <c r="Y236" s="51"/>
      <c r="AH236" s="189">
        <f>N233</f>
        <v>0</v>
      </c>
    </row>
    <row r="237" spans="1:34" ht="15" outlineLevel="1" thickBot="1" x14ac:dyDescent="0.25">
      <c r="A237" s="283"/>
      <c r="B237" s="284"/>
      <c r="C237" s="284"/>
      <c r="D237" s="285"/>
      <c r="E237" s="285"/>
      <c r="F237" s="285"/>
      <c r="G237" s="285"/>
      <c r="H237" s="286"/>
      <c r="I237" s="287"/>
      <c r="J237" s="288"/>
      <c r="K237" s="288"/>
      <c r="L237" s="287"/>
      <c r="M237" s="287"/>
      <c r="N237" s="287"/>
      <c r="O237" s="289"/>
      <c r="P237" s="290"/>
      <c r="Q237" s="290"/>
      <c r="R237" s="290"/>
      <c r="S237" s="290"/>
      <c r="T237" s="291"/>
      <c r="U237" s="291"/>
      <c r="V237" s="291"/>
      <c r="W237" s="292"/>
      <c r="X237" s="292"/>
      <c r="Y237" s="292"/>
      <c r="Z237" s="293"/>
      <c r="AA237" s="293"/>
      <c r="AB237" s="293"/>
      <c r="AC237" s="293"/>
      <c r="AD237" s="293"/>
      <c r="AE237" s="293"/>
      <c r="AF237" s="293"/>
      <c r="AG237" s="293"/>
      <c r="AH237" s="294"/>
    </row>
    <row r="238" spans="1:34" ht="25.5" outlineLevel="1" x14ac:dyDescent="0.2">
      <c r="A238" s="280" t="s">
        <v>85</v>
      </c>
      <c r="B238" s="281" t="s">
        <v>99</v>
      </c>
      <c r="C238" s="282" t="str">
        <f>IF(C214="","",C214)</f>
        <v/>
      </c>
      <c r="D238" s="281" t="s">
        <v>100</v>
      </c>
      <c r="E238" s="282" t="str">
        <f>IF(E214="","",E214)</f>
        <v/>
      </c>
      <c r="F238" s="259"/>
      <c r="G238" s="17"/>
      <c r="H238" s="18"/>
      <c r="I238" s="18"/>
      <c r="J238" s="18"/>
      <c r="K238" s="18"/>
      <c r="L238" s="18"/>
      <c r="M238" s="259"/>
      <c r="N238" s="18"/>
      <c r="O238" s="1"/>
      <c r="P238" s="1"/>
      <c r="Q238" s="1"/>
      <c r="R238" s="1"/>
      <c r="S238" s="1"/>
      <c r="T238" s="1"/>
      <c r="U238" s="1"/>
      <c r="V238" s="1"/>
      <c r="W238" s="1"/>
      <c r="X238" s="1"/>
      <c r="Y238" s="1"/>
      <c r="Z238" s="1"/>
      <c r="AA238" s="1"/>
      <c r="AB238" s="1"/>
      <c r="AC238" s="1"/>
      <c r="AD238" s="1"/>
      <c r="AE238" s="1"/>
      <c r="AF238" s="1"/>
      <c r="AG238" s="1"/>
      <c r="AH238" s="1"/>
    </row>
    <row r="239" spans="1:34" outlineLevel="1" x14ac:dyDescent="0.2">
      <c r="A239" s="53"/>
      <c r="B239" s="53"/>
      <c r="C239" s="53"/>
      <c r="D239" s="27"/>
      <c r="E239" s="27"/>
      <c r="F239" s="27"/>
      <c r="G239" s="19"/>
      <c r="H239" s="19"/>
      <c r="I239" s="19"/>
      <c r="J239" s="19"/>
      <c r="K239" s="19"/>
      <c r="L239" s="19"/>
      <c r="M239" s="259"/>
      <c r="N239" s="19"/>
      <c r="O239" s="19"/>
      <c r="P239" s="19"/>
      <c r="Q239" s="19"/>
      <c r="R239" s="19"/>
      <c r="S239" s="19"/>
      <c r="T239" s="19"/>
      <c r="U239" s="19"/>
      <c r="V239" s="11"/>
      <c r="W239" s="11"/>
      <c r="X239" s="11"/>
      <c r="Y239" s="11"/>
      <c r="Z239" s="11"/>
      <c r="AA239" s="11"/>
      <c r="AB239" s="11"/>
      <c r="AC239" s="11"/>
      <c r="AD239" s="11"/>
      <c r="AE239" s="11"/>
      <c r="AF239" s="11"/>
      <c r="AG239" s="11"/>
      <c r="AH239" s="11"/>
    </row>
    <row r="240" spans="1:34" outlineLevel="1" x14ac:dyDescent="0.2">
      <c r="A240" s="383" t="s">
        <v>234</v>
      </c>
      <c r="B240" s="383"/>
      <c r="C240" s="383"/>
      <c r="D240" s="259"/>
      <c r="E240" s="259"/>
      <c r="F240" s="259"/>
      <c r="G240" s="259"/>
      <c r="H240" s="259"/>
      <c r="I240" s="259"/>
      <c r="J240" s="259"/>
      <c r="K240" s="259"/>
      <c r="L240" s="259"/>
      <c r="M240" s="259"/>
      <c r="N240" s="259"/>
      <c r="P240" s="384" t="s">
        <v>63</v>
      </c>
      <c r="Q240" s="385"/>
      <c r="R240" s="385"/>
      <c r="S240" s="385"/>
      <c r="T240" s="385"/>
      <c r="U240" s="385"/>
      <c r="V240" s="385"/>
      <c r="W240" s="385"/>
      <c r="X240" s="385"/>
      <c r="Y240" s="385"/>
      <c r="Z240" s="386"/>
      <c r="AA240" s="20"/>
      <c r="AB240" s="20"/>
      <c r="AC240" s="20"/>
      <c r="AD240" s="20"/>
      <c r="AE240" s="20"/>
      <c r="AF240" s="20"/>
      <c r="AG240" s="20"/>
      <c r="AH240" s="20"/>
    </row>
    <row r="241" spans="1:34" outlineLevel="1" x14ac:dyDescent="0.2">
      <c r="A241" s="265" t="s">
        <v>152</v>
      </c>
      <c r="B241" s="383" t="s">
        <v>154</v>
      </c>
      <c r="C241" s="383"/>
      <c r="D241" s="259"/>
      <c r="E241" s="259"/>
      <c r="F241" s="259"/>
      <c r="G241" s="259"/>
      <c r="H241" s="259"/>
      <c r="I241" s="259"/>
      <c r="J241" s="259"/>
      <c r="K241" s="259"/>
      <c r="L241" s="259"/>
      <c r="M241" s="259"/>
      <c r="N241" s="259"/>
      <c r="P241" s="387"/>
      <c r="Q241" s="388"/>
      <c r="R241" s="388"/>
      <c r="S241" s="388"/>
      <c r="T241" s="388"/>
      <c r="U241" s="388"/>
      <c r="V241" s="388"/>
      <c r="W241" s="388"/>
      <c r="X241" s="388"/>
      <c r="Y241" s="388"/>
      <c r="Z241" s="389"/>
      <c r="AA241" s="20"/>
      <c r="AB241" s="20"/>
      <c r="AC241" s="20"/>
      <c r="AD241" s="20"/>
      <c r="AE241" s="20"/>
      <c r="AF241" s="20"/>
      <c r="AG241" s="20"/>
      <c r="AH241" s="20"/>
    </row>
    <row r="242" spans="1:34" ht="56.25" customHeight="1" outlineLevel="1" x14ac:dyDescent="0.2">
      <c r="A242" s="265" t="s">
        <v>197</v>
      </c>
      <c r="B242" s="390" t="s">
        <v>199</v>
      </c>
      <c r="C242" s="391"/>
      <c r="D242" s="266"/>
      <c r="E242" s="266"/>
      <c r="F242" s="266"/>
      <c r="G242" s="266"/>
      <c r="H242" s="266"/>
      <c r="I242" s="266"/>
      <c r="J242" s="266"/>
      <c r="K242" s="266"/>
      <c r="L242" s="267"/>
      <c r="M242" s="19"/>
      <c r="N242" s="19"/>
      <c r="P242" s="392" t="s">
        <v>226</v>
      </c>
      <c r="Q242" s="392"/>
      <c r="R242" s="392"/>
      <c r="S242" s="392"/>
      <c r="T242" s="193"/>
      <c r="U242" s="193"/>
      <c r="V242" s="193"/>
      <c r="W242" s="193"/>
      <c r="X242" s="193"/>
      <c r="Y242" s="193"/>
      <c r="Z242" s="192"/>
      <c r="AA242" s="20"/>
      <c r="AB242" s="20"/>
      <c r="AC242" s="20"/>
      <c r="AD242" s="20"/>
      <c r="AE242" s="20"/>
      <c r="AF242" s="20"/>
      <c r="AG242" s="20"/>
      <c r="AH242" s="20"/>
    </row>
    <row r="243" spans="1:34" ht="165.75" outlineLevel="1" x14ac:dyDescent="0.2">
      <c r="A243" s="268" t="s">
        <v>223</v>
      </c>
      <c r="B243" s="268" t="s">
        <v>224</v>
      </c>
      <c r="C243" s="268" t="s">
        <v>1</v>
      </c>
      <c r="D243" s="268" t="s">
        <v>145</v>
      </c>
      <c r="E243" s="268" t="s">
        <v>144</v>
      </c>
      <c r="F243" s="268" t="s">
        <v>131</v>
      </c>
      <c r="G243" s="268" t="s">
        <v>147</v>
      </c>
      <c r="H243" s="268" t="s">
        <v>198</v>
      </c>
      <c r="I243" s="268" t="s">
        <v>0</v>
      </c>
      <c r="J243" s="268" t="s">
        <v>148</v>
      </c>
      <c r="K243" s="268" t="s">
        <v>205</v>
      </c>
      <c r="L243" s="268" t="s">
        <v>5</v>
      </c>
      <c r="M243" s="268" t="s">
        <v>14</v>
      </c>
      <c r="N243" s="268" t="s">
        <v>146</v>
      </c>
      <c r="P243" s="190" t="s">
        <v>218</v>
      </c>
      <c r="Q243" s="190" t="s">
        <v>219</v>
      </c>
      <c r="R243" s="190" t="s">
        <v>261</v>
      </c>
      <c r="S243" s="249" t="s">
        <v>228</v>
      </c>
      <c r="T243" s="190" t="s">
        <v>60</v>
      </c>
      <c r="U243" s="190" t="s">
        <v>61</v>
      </c>
      <c r="V243" s="191" t="s">
        <v>206</v>
      </c>
      <c r="W243" s="190" t="s">
        <v>62</v>
      </c>
      <c r="X243" s="190" t="s">
        <v>38</v>
      </c>
      <c r="Y243" s="190" t="s">
        <v>57</v>
      </c>
      <c r="Z243" s="190" t="s">
        <v>14</v>
      </c>
      <c r="AA243" s="11"/>
      <c r="AB243" s="11"/>
      <c r="AC243" s="11"/>
      <c r="AD243" s="11"/>
      <c r="AE243" s="11"/>
      <c r="AF243" s="11"/>
      <c r="AG243" s="11"/>
      <c r="AH243" s="11"/>
    </row>
    <row r="244" spans="1:34" outlineLevel="1" x14ac:dyDescent="0.2">
      <c r="A244" s="122"/>
      <c r="B244" s="122"/>
      <c r="C244" s="122"/>
      <c r="D244" s="123"/>
      <c r="E244" s="121"/>
      <c r="F244" s="121"/>
      <c r="G244" s="123"/>
      <c r="H244" s="121"/>
      <c r="I244" s="123"/>
      <c r="J244" s="111"/>
      <c r="K244" s="299"/>
      <c r="L244" s="111"/>
      <c r="M244" s="123"/>
      <c r="N244" s="99">
        <f t="shared" ref="N244:N255" si="40">J244-L244</f>
        <v>0</v>
      </c>
      <c r="P244" s="297" t="str">
        <f t="shared" ref="P244:P255" si="41">IF(COUNTIF(A:F,A244)&gt;=25,"OUI","NON")</f>
        <v>OUI</v>
      </c>
      <c r="Q244" s="297">
        <f ca="1">IF(P244="oui",RAND(),"&lt;25 lignes donc pas d'échantillonnage")</f>
        <v>0.14731989434048809</v>
      </c>
      <c r="R244" s="201"/>
      <c r="S244" s="256" t="e">
        <f t="shared" ref="S244:S255" si="42">IF(P244="oui",IF(SUMIFS(N:N,A:A,A244,R:R,"&lt;="&amp;R244)/SUMIF(A:A,A244,N:N)&lt;0.8,"hors Echantillon","Echantillon à Contrôler"), "Contrôle en exhaustif")</f>
        <v>#DIV/0!</v>
      </c>
      <c r="T244" s="179"/>
      <c r="U244" s="179"/>
      <c r="V244" s="188"/>
      <c r="W244" s="179"/>
      <c r="X244" s="181"/>
      <c r="Y244" s="181"/>
      <c r="Z244" s="179"/>
      <c r="AA244" s="11"/>
      <c r="AB244" s="11"/>
      <c r="AC244" s="11"/>
      <c r="AD244" s="11"/>
      <c r="AE244" s="11"/>
      <c r="AF244" s="11"/>
      <c r="AG244" s="11"/>
      <c r="AH244" s="11"/>
    </row>
    <row r="245" spans="1:34" outlineLevel="1" x14ac:dyDescent="0.2">
      <c r="A245" s="122"/>
      <c r="B245" s="122"/>
      <c r="C245" s="122"/>
      <c r="D245" s="123"/>
      <c r="E245" s="121"/>
      <c r="F245" s="121"/>
      <c r="G245" s="123"/>
      <c r="H245" s="121"/>
      <c r="I245" s="123"/>
      <c r="J245" s="111"/>
      <c r="K245" s="299"/>
      <c r="L245" s="111"/>
      <c r="M245" s="123"/>
      <c r="N245" s="99">
        <f t="shared" si="40"/>
        <v>0</v>
      </c>
      <c r="P245" s="297" t="str">
        <f t="shared" si="41"/>
        <v>OUI</v>
      </c>
      <c r="Q245" s="297">
        <f t="shared" ref="Q245:Q255" ca="1" si="43">IF(P245="oui",RAND(),"&lt;25 lignes donc pas d'échantillonnage")</f>
        <v>0.67591639972815842</v>
      </c>
      <c r="R245" s="201"/>
      <c r="S245" s="256" t="e">
        <f t="shared" si="42"/>
        <v>#DIV/0!</v>
      </c>
      <c r="T245" s="179"/>
      <c r="U245" s="179"/>
      <c r="V245" s="188"/>
      <c r="W245" s="179"/>
      <c r="X245" s="181"/>
      <c r="Y245" s="181"/>
      <c r="Z245" s="179"/>
      <c r="AA245" s="11"/>
      <c r="AB245" s="11"/>
      <c r="AC245" s="11"/>
      <c r="AD245" s="11"/>
      <c r="AE245" s="11"/>
      <c r="AF245" s="11"/>
      <c r="AG245" s="11"/>
      <c r="AH245" s="11"/>
    </row>
    <row r="246" spans="1:34" outlineLevel="1" x14ac:dyDescent="0.2">
      <c r="A246" s="122"/>
      <c r="B246" s="122"/>
      <c r="C246" s="122"/>
      <c r="D246" s="123"/>
      <c r="E246" s="121"/>
      <c r="F246" s="121"/>
      <c r="G246" s="123"/>
      <c r="H246" s="121"/>
      <c r="I246" s="123"/>
      <c r="J246" s="111"/>
      <c r="K246" s="299"/>
      <c r="L246" s="111"/>
      <c r="M246" s="123"/>
      <c r="N246" s="99">
        <f t="shared" si="40"/>
        <v>0</v>
      </c>
      <c r="P246" s="297" t="str">
        <f t="shared" si="41"/>
        <v>OUI</v>
      </c>
      <c r="Q246" s="297">
        <f t="shared" ca="1" si="43"/>
        <v>0.63127393440526414</v>
      </c>
      <c r="R246" s="201"/>
      <c r="S246" s="256" t="e">
        <f t="shared" si="42"/>
        <v>#DIV/0!</v>
      </c>
      <c r="T246" s="179"/>
      <c r="U246" s="179"/>
      <c r="V246" s="188"/>
      <c r="W246" s="179"/>
      <c r="X246" s="181"/>
      <c r="Y246" s="181"/>
      <c r="Z246" s="179"/>
      <c r="AA246" s="11"/>
      <c r="AB246" s="11"/>
      <c r="AC246" s="11"/>
      <c r="AD246" s="11"/>
      <c r="AE246" s="11"/>
      <c r="AF246" s="11"/>
      <c r="AG246" s="11"/>
      <c r="AH246" s="11"/>
    </row>
    <row r="247" spans="1:34" outlineLevel="1" x14ac:dyDescent="0.2">
      <c r="A247" s="122"/>
      <c r="B247" s="122"/>
      <c r="C247" s="122"/>
      <c r="D247" s="123"/>
      <c r="E247" s="121"/>
      <c r="F247" s="121"/>
      <c r="G247" s="123"/>
      <c r="H247" s="121"/>
      <c r="I247" s="123"/>
      <c r="J247" s="111"/>
      <c r="K247" s="299"/>
      <c r="L247" s="111"/>
      <c r="M247" s="123"/>
      <c r="N247" s="99">
        <f t="shared" si="40"/>
        <v>0</v>
      </c>
      <c r="P247" s="297" t="str">
        <f t="shared" si="41"/>
        <v>OUI</v>
      </c>
      <c r="Q247" s="297">
        <f t="shared" ca="1" si="43"/>
        <v>3.28302252815863E-2</v>
      </c>
      <c r="R247" s="201"/>
      <c r="S247" s="256" t="e">
        <f t="shared" si="42"/>
        <v>#DIV/0!</v>
      </c>
      <c r="T247" s="179"/>
      <c r="U247" s="179"/>
      <c r="V247" s="188"/>
      <c r="W247" s="179"/>
      <c r="X247" s="181"/>
      <c r="Y247" s="181"/>
      <c r="Z247" s="179"/>
      <c r="AA247" s="11"/>
      <c r="AB247" s="11"/>
      <c r="AC247" s="11"/>
      <c r="AD247" s="11"/>
      <c r="AE247" s="11"/>
      <c r="AF247" s="11"/>
      <c r="AG247" s="11"/>
      <c r="AH247" s="11"/>
    </row>
    <row r="248" spans="1:34" outlineLevel="1" x14ac:dyDescent="0.2">
      <c r="A248" s="122"/>
      <c r="B248" s="122"/>
      <c r="C248" s="122"/>
      <c r="D248" s="123"/>
      <c r="E248" s="121"/>
      <c r="F248" s="113"/>
      <c r="G248" s="122"/>
      <c r="H248" s="121"/>
      <c r="I248" s="124"/>
      <c r="J248" s="117"/>
      <c r="K248" s="299"/>
      <c r="L248" s="118"/>
      <c r="M248" s="125"/>
      <c r="N248" s="99">
        <f t="shared" si="40"/>
        <v>0</v>
      </c>
      <c r="P248" s="297" t="str">
        <f t="shared" si="41"/>
        <v>OUI</v>
      </c>
      <c r="Q248" s="297">
        <f t="shared" ca="1" si="43"/>
        <v>0.18507005832665746</v>
      </c>
      <c r="R248" s="201"/>
      <c r="S248" s="256" t="e">
        <f t="shared" si="42"/>
        <v>#DIV/0!</v>
      </c>
      <c r="T248" s="179"/>
      <c r="U248" s="179"/>
      <c r="V248" s="188"/>
      <c r="W248" s="179"/>
      <c r="X248" s="181"/>
      <c r="Y248" s="181"/>
      <c r="Z248" s="179"/>
      <c r="AA248" s="11"/>
      <c r="AB248" s="11"/>
      <c r="AC248" s="11"/>
      <c r="AD248" s="11"/>
      <c r="AE248" s="11"/>
      <c r="AF248" s="11"/>
      <c r="AG248" s="11"/>
      <c r="AH248" s="11"/>
    </row>
    <row r="249" spans="1:34" outlineLevel="1" x14ac:dyDescent="0.2">
      <c r="A249" s="122"/>
      <c r="B249" s="122"/>
      <c r="C249" s="122"/>
      <c r="D249" s="123"/>
      <c r="E249" s="121"/>
      <c r="F249" s="113"/>
      <c r="G249" s="122"/>
      <c r="H249" s="121"/>
      <c r="I249" s="124"/>
      <c r="J249" s="117"/>
      <c r="K249" s="299"/>
      <c r="L249" s="118"/>
      <c r="M249" s="125"/>
      <c r="N249" s="99">
        <f t="shared" si="40"/>
        <v>0</v>
      </c>
      <c r="P249" s="297" t="str">
        <f t="shared" si="41"/>
        <v>OUI</v>
      </c>
      <c r="Q249" s="297">
        <f t="shared" ca="1" si="43"/>
        <v>0.70186360682292903</v>
      </c>
      <c r="R249" s="201"/>
      <c r="S249" s="256" t="e">
        <f t="shared" si="42"/>
        <v>#DIV/0!</v>
      </c>
      <c r="T249" s="179"/>
      <c r="U249" s="179"/>
      <c r="V249" s="188"/>
      <c r="W249" s="179"/>
      <c r="X249" s="181"/>
      <c r="Y249" s="181"/>
      <c r="Z249" s="179"/>
      <c r="AA249" s="11"/>
      <c r="AB249" s="11"/>
      <c r="AC249" s="11"/>
      <c r="AD249" s="11"/>
      <c r="AE249" s="11"/>
      <c r="AF249" s="11"/>
      <c r="AG249" s="11"/>
      <c r="AH249" s="11"/>
    </row>
    <row r="250" spans="1:34" outlineLevel="1" x14ac:dyDescent="0.2">
      <c r="A250" s="122"/>
      <c r="B250" s="122"/>
      <c r="C250" s="122"/>
      <c r="D250" s="123"/>
      <c r="E250" s="121"/>
      <c r="F250" s="113"/>
      <c r="G250" s="122"/>
      <c r="H250" s="121"/>
      <c r="I250" s="124"/>
      <c r="J250" s="117"/>
      <c r="K250" s="299"/>
      <c r="L250" s="118"/>
      <c r="M250" s="125"/>
      <c r="N250" s="99">
        <f t="shared" si="40"/>
        <v>0</v>
      </c>
      <c r="P250" s="297" t="str">
        <f t="shared" si="41"/>
        <v>OUI</v>
      </c>
      <c r="Q250" s="297">
        <f t="shared" ca="1" si="43"/>
        <v>0.75534534328523761</v>
      </c>
      <c r="R250" s="201"/>
      <c r="S250" s="256" t="e">
        <f t="shared" si="42"/>
        <v>#DIV/0!</v>
      </c>
      <c r="T250" s="179"/>
      <c r="U250" s="179"/>
      <c r="V250" s="188"/>
      <c r="W250" s="179"/>
      <c r="X250" s="181"/>
      <c r="Y250" s="181"/>
      <c r="Z250" s="179"/>
      <c r="AA250" s="11"/>
      <c r="AB250" s="11"/>
      <c r="AC250" s="11"/>
      <c r="AD250" s="11"/>
      <c r="AE250" s="11"/>
      <c r="AF250" s="11"/>
      <c r="AG250" s="11"/>
      <c r="AH250" s="11"/>
    </row>
    <row r="251" spans="1:34" outlineLevel="1" x14ac:dyDescent="0.2">
      <c r="A251" s="122"/>
      <c r="B251" s="122"/>
      <c r="C251" s="122"/>
      <c r="D251" s="123"/>
      <c r="E251" s="121"/>
      <c r="F251" s="113"/>
      <c r="G251" s="122"/>
      <c r="H251" s="121"/>
      <c r="I251" s="124"/>
      <c r="J251" s="117"/>
      <c r="K251" s="299"/>
      <c r="L251" s="118"/>
      <c r="M251" s="125"/>
      <c r="N251" s="99">
        <f t="shared" si="40"/>
        <v>0</v>
      </c>
      <c r="P251" s="297" t="str">
        <f t="shared" si="41"/>
        <v>OUI</v>
      </c>
      <c r="Q251" s="297">
        <f t="shared" ca="1" si="43"/>
        <v>0.77473653590260749</v>
      </c>
      <c r="R251" s="202"/>
      <c r="S251" s="256" t="e">
        <f t="shared" si="42"/>
        <v>#DIV/0!</v>
      </c>
      <c r="T251" s="179"/>
      <c r="U251" s="179"/>
      <c r="V251" s="188"/>
      <c r="W251" s="179"/>
      <c r="X251" s="181"/>
      <c r="Y251" s="181"/>
      <c r="Z251" s="179"/>
      <c r="AA251" s="11"/>
      <c r="AB251" s="11"/>
      <c r="AC251" s="11"/>
      <c r="AD251" s="11"/>
      <c r="AE251" s="11"/>
      <c r="AF251" s="11"/>
      <c r="AG251" s="11"/>
      <c r="AH251" s="11"/>
    </row>
    <row r="252" spans="1:34" outlineLevel="1" x14ac:dyDescent="0.2">
      <c r="A252" s="122"/>
      <c r="B252" s="122"/>
      <c r="C252" s="122"/>
      <c r="D252" s="123"/>
      <c r="E252" s="121"/>
      <c r="F252" s="113"/>
      <c r="G252" s="122"/>
      <c r="H252" s="121"/>
      <c r="I252" s="124"/>
      <c r="J252" s="117"/>
      <c r="K252" s="299"/>
      <c r="L252" s="118"/>
      <c r="M252" s="125"/>
      <c r="N252" s="99">
        <f t="shared" si="40"/>
        <v>0</v>
      </c>
      <c r="P252" s="297" t="str">
        <f t="shared" si="41"/>
        <v>OUI</v>
      </c>
      <c r="Q252" s="297">
        <f t="shared" ca="1" si="43"/>
        <v>0.71602945962035502</v>
      </c>
      <c r="R252" s="202"/>
      <c r="S252" s="256" t="e">
        <f t="shared" si="42"/>
        <v>#DIV/0!</v>
      </c>
      <c r="T252" s="179"/>
      <c r="U252" s="179"/>
      <c r="V252" s="188"/>
      <c r="W252" s="179"/>
      <c r="X252" s="181"/>
      <c r="Y252" s="181"/>
      <c r="Z252" s="179"/>
      <c r="AA252" s="11"/>
      <c r="AB252" s="11"/>
      <c r="AC252" s="11"/>
      <c r="AD252" s="11"/>
      <c r="AE252" s="11"/>
      <c r="AF252" s="11"/>
      <c r="AG252" s="11"/>
      <c r="AH252" s="11"/>
    </row>
    <row r="253" spans="1:34" outlineLevel="1" x14ac:dyDescent="0.2">
      <c r="A253" s="122"/>
      <c r="B253" s="122"/>
      <c r="C253" s="122"/>
      <c r="D253" s="123"/>
      <c r="E253" s="121"/>
      <c r="F253" s="113"/>
      <c r="G253" s="122"/>
      <c r="H253" s="121"/>
      <c r="I253" s="124"/>
      <c r="J253" s="117"/>
      <c r="K253" s="299"/>
      <c r="L253" s="118"/>
      <c r="M253" s="125"/>
      <c r="N253" s="99">
        <f t="shared" si="40"/>
        <v>0</v>
      </c>
      <c r="P253" s="297" t="str">
        <f t="shared" si="41"/>
        <v>OUI</v>
      </c>
      <c r="Q253" s="297">
        <f t="shared" ca="1" si="43"/>
        <v>0.17774187445508693</v>
      </c>
      <c r="R253" s="202"/>
      <c r="S253" s="256" t="e">
        <f t="shared" si="42"/>
        <v>#DIV/0!</v>
      </c>
      <c r="T253" s="179"/>
      <c r="U253" s="179"/>
      <c r="V253" s="188"/>
      <c r="W253" s="179"/>
      <c r="X253" s="181"/>
      <c r="Y253" s="181"/>
      <c r="Z253" s="179"/>
      <c r="AA253" s="11"/>
      <c r="AB253" s="11"/>
      <c r="AC253" s="11"/>
      <c r="AD253" s="11"/>
      <c r="AE253" s="11"/>
      <c r="AF253" s="11"/>
      <c r="AG253" s="11"/>
      <c r="AH253" s="11"/>
    </row>
    <row r="254" spans="1:34" outlineLevel="1" x14ac:dyDescent="0.2">
      <c r="A254" s="122"/>
      <c r="B254" s="122"/>
      <c r="C254" s="122"/>
      <c r="D254" s="123"/>
      <c r="E254" s="121"/>
      <c r="F254" s="113"/>
      <c r="G254" s="122"/>
      <c r="H254" s="121"/>
      <c r="I254" s="124"/>
      <c r="J254" s="117"/>
      <c r="K254" s="299"/>
      <c r="L254" s="118"/>
      <c r="M254" s="125"/>
      <c r="N254" s="99">
        <f t="shared" si="40"/>
        <v>0</v>
      </c>
      <c r="P254" s="297" t="str">
        <f t="shared" si="41"/>
        <v>OUI</v>
      </c>
      <c r="Q254" s="297">
        <f t="shared" ca="1" si="43"/>
        <v>0.12028588187562994</v>
      </c>
      <c r="R254" s="202"/>
      <c r="S254" s="256" t="e">
        <f t="shared" si="42"/>
        <v>#DIV/0!</v>
      </c>
      <c r="T254" s="179"/>
      <c r="U254" s="179"/>
      <c r="V254" s="188"/>
      <c r="W254" s="179"/>
      <c r="X254" s="181"/>
      <c r="Y254" s="181"/>
      <c r="Z254" s="179"/>
      <c r="AA254" s="11"/>
      <c r="AB254" s="11"/>
      <c r="AC254" s="11"/>
      <c r="AD254" s="11"/>
      <c r="AE254" s="11"/>
      <c r="AF254" s="11"/>
      <c r="AG254" s="11"/>
      <c r="AH254" s="11"/>
    </row>
    <row r="255" spans="1:34" outlineLevel="1" x14ac:dyDescent="0.2">
      <c r="A255" s="122"/>
      <c r="B255" s="122"/>
      <c r="C255" s="122"/>
      <c r="D255" s="123"/>
      <c r="E255" s="121"/>
      <c r="F255" s="113"/>
      <c r="G255" s="122"/>
      <c r="H255" s="121"/>
      <c r="I255" s="124"/>
      <c r="J255" s="117"/>
      <c r="K255" s="299"/>
      <c r="L255" s="118"/>
      <c r="M255" s="125"/>
      <c r="N255" s="99">
        <f t="shared" si="40"/>
        <v>0</v>
      </c>
      <c r="P255" s="297" t="str">
        <f t="shared" si="41"/>
        <v>OUI</v>
      </c>
      <c r="Q255" s="297">
        <f t="shared" ca="1" si="43"/>
        <v>0.59305072077505783</v>
      </c>
      <c r="R255" s="202"/>
      <c r="S255" s="256" t="e">
        <f t="shared" si="42"/>
        <v>#DIV/0!</v>
      </c>
      <c r="T255" s="179"/>
      <c r="U255" s="179"/>
      <c r="V255" s="188"/>
      <c r="W255" s="179"/>
      <c r="X255" s="181"/>
      <c r="Y255" s="181"/>
      <c r="Z255" s="179"/>
      <c r="AA255" s="11"/>
      <c r="AB255" s="11"/>
      <c r="AC255" s="11"/>
      <c r="AD255" s="11"/>
      <c r="AE255" s="11"/>
      <c r="AF255" s="11"/>
      <c r="AG255" s="11"/>
      <c r="AH255" s="11"/>
    </row>
    <row r="256" spans="1:34" outlineLevel="1" x14ac:dyDescent="0.2">
      <c r="A256" s="269"/>
      <c r="B256" s="270"/>
      <c r="C256" s="270"/>
      <c r="D256" s="270"/>
      <c r="E256" s="270"/>
      <c r="F256" s="270"/>
      <c r="G256" s="270"/>
      <c r="H256" s="270"/>
      <c r="I256" s="270"/>
      <c r="J256" s="271">
        <f>SUM(J244:J255)</f>
        <v>0</v>
      </c>
      <c r="K256" s="271"/>
      <c r="L256" s="271">
        <f>SUM(L244:L255)</f>
        <v>0</v>
      </c>
      <c r="M256" s="272"/>
      <c r="N256" s="271">
        <f>SUM(N244:N255)</f>
        <v>0</v>
      </c>
      <c r="O256" s="259"/>
      <c r="P256" s="259"/>
      <c r="X256" s="182" t="str">
        <f>IF(SUM(X244:X255)=0,"",SUM(X244:X255))</f>
        <v/>
      </c>
      <c r="Y256" s="182" t="str">
        <f>IF(SUM(Y244:Y255)=0,"",SUM(Y244:Y255))</f>
        <v/>
      </c>
      <c r="Z256" s="11"/>
      <c r="AA256" s="11"/>
      <c r="AB256" s="11"/>
      <c r="AC256" s="11"/>
      <c r="AD256" s="11"/>
      <c r="AE256" s="11"/>
      <c r="AF256" s="11"/>
      <c r="AG256" s="11"/>
      <c r="AH256" s="11"/>
    </row>
    <row r="257" spans="1:34" outlineLevel="1" x14ac:dyDescent="0.2">
      <c r="A257" s="259"/>
      <c r="B257" s="259"/>
      <c r="C257" s="259"/>
      <c r="D257" s="259"/>
      <c r="E257" s="259"/>
      <c r="F257" s="259"/>
      <c r="G257" s="259"/>
      <c r="H257" s="259"/>
      <c r="I257" s="259"/>
      <c r="J257" s="259"/>
      <c r="K257" s="259"/>
      <c r="L257" s="259"/>
      <c r="M257" s="259"/>
      <c r="N257" s="259"/>
    </row>
    <row r="258" spans="1:34" outlineLevel="1" x14ac:dyDescent="0.2">
      <c r="A258" s="273" t="s">
        <v>254</v>
      </c>
      <c r="B258" s="274"/>
      <c r="C258" s="274"/>
      <c r="D258" s="274"/>
      <c r="E258" s="274"/>
      <c r="F258" s="274"/>
      <c r="G258" s="274"/>
      <c r="H258" s="274"/>
      <c r="I258" s="274"/>
      <c r="J258" s="274"/>
      <c r="K258" s="274"/>
      <c r="L258" s="274"/>
      <c r="M258" s="259"/>
      <c r="N258" s="259"/>
    </row>
    <row r="259" spans="1:34" outlineLevel="1" x14ac:dyDescent="0.2">
      <c r="A259" s="295">
        <f>A244</f>
        <v>0</v>
      </c>
      <c r="B259" s="275" t="str">
        <f>A240</f>
        <v>Lot n°11 - Intitulé à renseigner</v>
      </c>
      <c r="C259" s="275" t="str">
        <f>B241</f>
        <v>Raison sociale de l'attributaire à renseigner</v>
      </c>
      <c r="D259" s="314" t="s">
        <v>260</v>
      </c>
      <c r="E259" s="315" t="s">
        <v>260</v>
      </c>
      <c r="F259" s="276">
        <f>MIN($F244:$F255)</f>
        <v>0</v>
      </c>
      <c r="G259" s="276">
        <f>MAX(F244:F255,H244:H255)</f>
        <v>0</v>
      </c>
      <c r="H259" s="277" t="s">
        <v>98</v>
      </c>
      <c r="I259" s="316" t="s">
        <v>260</v>
      </c>
      <c r="J259" s="278">
        <f>J256</f>
        <v>0</v>
      </c>
      <c r="K259" s="278">
        <f>L256</f>
        <v>0</v>
      </c>
      <c r="L259" s="259"/>
      <c r="M259" s="259"/>
      <c r="N259" s="259"/>
      <c r="O259" s="279"/>
      <c r="P259" s="54"/>
      <c r="Q259" s="54"/>
      <c r="R259" s="54"/>
      <c r="S259" s="54"/>
      <c r="T259" s="1"/>
      <c r="U259" s="1"/>
      <c r="V259" s="1"/>
      <c r="W259" s="51"/>
      <c r="X259" s="51"/>
      <c r="Y259" s="51"/>
      <c r="AH259" s="189">
        <f>N256</f>
        <v>0</v>
      </c>
    </row>
    <row r="260" spans="1:34" ht="15" thickBot="1" x14ac:dyDescent="0.25">
      <c r="A260" s="287"/>
      <c r="B260" s="287"/>
      <c r="C260" s="287"/>
      <c r="D260" s="287"/>
      <c r="E260" s="287"/>
      <c r="F260" s="287"/>
      <c r="G260" s="287"/>
      <c r="H260" s="287"/>
      <c r="I260" s="287"/>
      <c r="J260" s="287"/>
      <c r="K260" s="287"/>
      <c r="L260" s="287"/>
      <c r="M260" s="287"/>
      <c r="N260" s="287"/>
      <c r="O260" s="293"/>
      <c r="P260" s="293"/>
      <c r="Q260" s="293"/>
      <c r="R260" s="293"/>
      <c r="S260" s="293"/>
      <c r="T260" s="293"/>
      <c r="U260" s="293"/>
      <c r="V260" s="293"/>
      <c r="W260" s="293"/>
      <c r="X260" s="293"/>
      <c r="Y260" s="293"/>
      <c r="Z260" s="293"/>
      <c r="AA260" s="293"/>
      <c r="AB260" s="293"/>
      <c r="AC260" s="293"/>
      <c r="AD260" s="293"/>
      <c r="AE260" s="293"/>
      <c r="AF260" s="293"/>
      <c r="AG260" s="293"/>
      <c r="AH260" s="293"/>
    </row>
    <row r="261" spans="1:34" ht="25.5" outlineLevel="1" x14ac:dyDescent="0.2">
      <c r="A261" s="280" t="s">
        <v>85</v>
      </c>
      <c r="B261" s="281" t="s">
        <v>99</v>
      </c>
      <c r="C261" s="282" t="str">
        <f>IF(C237="","",C237)</f>
        <v/>
      </c>
      <c r="D261" s="281" t="s">
        <v>100</v>
      </c>
      <c r="E261" s="282" t="str">
        <f>IF(E237="","",E237)</f>
        <v/>
      </c>
      <c r="F261" s="259"/>
      <c r="G261" s="17"/>
      <c r="H261" s="18"/>
      <c r="I261" s="18"/>
      <c r="J261" s="18"/>
      <c r="K261" s="18"/>
      <c r="L261" s="18"/>
      <c r="M261" s="259"/>
      <c r="N261" s="18"/>
      <c r="O261" s="1"/>
      <c r="P261" s="1"/>
      <c r="Q261" s="1"/>
      <c r="R261" s="1"/>
      <c r="S261" s="1"/>
      <c r="T261" s="1"/>
      <c r="U261" s="1"/>
      <c r="V261" s="1"/>
      <c r="W261" s="1"/>
      <c r="X261" s="1"/>
      <c r="Y261" s="1"/>
      <c r="Z261" s="1"/>
      <c r="AA261" s="1"/>
      <c r="AB261" s="1"/>
      <c r="AC261" s="1"/>
      <c r="AD261" s="1"/>
      <c r="AE261" s="1"/>
      <c r="AF261" s="1"/>
      <c r="AG261" s="1"/>
      <c r="AH261" s="1"/>
    </row>
    <row r="262" spans="1:34" outlineLevel="1" x14ac:dyDescent="0.2">
      <c r="A262" s="53"/>
      <c r="B262" s="53"/>
      <c r="C262" s="53"/>
      <c r="D262" s="27"/>
      <c r="E262" s="27"/>
      <c r="F262" s="27"/>
      <c r="G262" s="19"/>
      <c r="H262" s="19"/>
      <c r="I262" s="19"/>
      <c r="J262" s="19"/>
      <c r="K262" s="19"/>
      <c r="L262" s="19"/>
      <c r="M262" s="259"/>
      <c r="N262" s="19"/>
      <c r="O262" s="19"/>
      <c r="P262" s="19"/>
      <c r="Q262" s="19"/>
      <c r="R262" s="19"/>
      <c r="S262" s="19"/>
      <c r="T262" s="19"/>
      <c r="U262" s="19"/>
      <c r="V262" s="11"/>
      <c r="W262" s="11"/>
      <c r="X262" s="11"/>
      <c r="Y262" s="11"/>
      <c r="Z262" s="11"/>
      <c r="AA262" s="11"/>
      <c r="AB262" s="11"/>
      <c r="AC262" s="11"/>
      <c r="AD262" s="11"/>
      <c r="AE262" s="11"/>
      <c r="AF262" s="11"/>
      <c r="AG262" s="11"/>
      <c r="AH262" s="11"/>
    </row>
    <row r="263" spans="1:34" outlineLevel="1" x14ac:dyDescent="0.2">
      <c r="A263" s="383" t="s">
        <v>235</v>
      </c>
      <c r="B263" s="383"/>
      <c r="C263" s="383"/>
      <c r="D263" s="259"/>
      <c r="E263" s="259"/>
      <c r="F263" s="259"/>
      <c r="G263" s="259"/>
      <c r="H263" s="259"/>
      <c r="I263" s="259"/>
      <c r="J263" s="259"/>
      <c r="K263" s="259"/>
      <c r="L263" s="259"/>
      <c r="M263" s="259"/>
      <c r="N263" s="259"/>
      <c r="P263" s="384" t="s">
        <v>63</v>
      </c>
      <c r="Q263" s="385"/>
      <c r="R263" s="385"/>
      <c r="S263" s="385"/>
      <c r="T263" s="385"/>
      <c r="U263" s="385"/>
      <c r="V263" s="385"/>
      <c r="W263" s="385"/>
      <c r="X263" s="385"/>
      <c r="Y263" s="385"/>
      <c r="Z263" s="386"/>
      <c r="AA263" s="20"/>
      <c r="AB263" s="20"/>
      <c r="AC263" s="20"/>
      <c r="AD263" s="20"/>
      <c r="AE263" s="20"/>
      <c r="AF263" s="20"/>
      <c r="AG263" s="20"/>
      <c r="AH263" s="20"/>
    </row>
    <row r="264" spans="1:34" outlineLevel="1" x14ac:dyDescent="0.2">
      <c r="A264" s="265" t="s">
        <v>152</v>
      </c>
      <c r="B264" s="383" t="s">
        <v>154</v>
      </c>
      <c r="C264" s="383"/>
      <c r="D264" s="259"/>
      <c r="E264" s="259"/>
      <c r="F264" s="259"/>
      <c r="G264" s="259"/>
      <c r="H264" s="259"/>
      <c r="I264" s="259"/>
      <c r="J264" s="259"/>
      <c r="K264" s="259"/>
      <c r="L264" s="259"/>
      <c r="M264" s="259"/>
      <c r="N264" s="259"/>
      <c r="P264" s="387"/>
      <c r="Q264" s="388"/>
      <c r="R264" s="388"/>
      <c r="S264" s="388"/>
      <c r="T264" s="388"/>
      <c r="U264" s="388"/>
      <c r="V264" s="388"/>
      <c r="W264" s="388"/>
      <c r="X264" s="388"/>
      <c r="Y264" s="388"/>
      <c r="Z264" s="389"/>
      <c r="AA264" s="20"/>
      <c r="AB264" s="20"/>
      <c r="AC264" s="20"/>
      <c r="AD264" s="20"/>
      <c r="AE264" s="20"/>
      <c r="AF264" s="20"/>
      <c r="AG264" s="20"/>
      <c r="AH264" s="20"/>
    </row>
    <row r="265" spans="1:34" ht="42" customHeight="1" outlineLevel="1" x14ac:dyDescent="0.2">
      <c r="A265" s="265" t="s">
        <v>197</v>
      </c>
      <c r="B265" s="390" t="s">
        <v>199</v>
      </c>
      <c r="C265" s="391"/>
      <c r="D265" s="266"/>
      <c r="E265" s="266"/>
      <c r="F265" s="266"/>
      <c r="G265" s="266"/>
      <c r="H265" s="266"/>
      <c r="I265" s="266"/>
      <c r="J265" s="266"/>
      <c r="K265" s="266"/>
      <c r="L265" s="267"/>
      <c r="M265" s="19"/>
      <c r="N265" s="19"/>
      <c r="P265" s="392" t="s">
        <v>226</v>
      </c>
      <c r="Q265" s="392"/>
      <c r="R265" s="392"/>
      <c r="S265" s="392"/>
      <c r="T265" s="193"/>
      <c r="U265" s="193"/>
      <c r="V265" s="193"/>
      <c r="W265" s="193"/>
      <c r="X265" s="193"/>
      <c r="Y265" s="193"/>
      <c r="Z265" s="192"/>
      <c r="AA265" s="20"/>
      <c r="AB265" s="20"/>
      <c r="AC265" s="20"/>
      <c r="AD265" s="20"/>
      <c r="AE265" s="20"/>
      <c r="AF265" s="20"/>
      <c r="AG265" s="20"/>
      <c r="AH265" s="20"/>
    </row>
    <row r="266" spans="1:34" ht="165.75" outlineLevel="1" x14ac:dyDescent="0.2">
      <c r="A266" s="268" t="s">
        <v>223</v>
      </c>
      <c r="B266" s="268" t="s">
        <v>224</v>
      </c>
      <c r="C266" s="268" t="s">
        <v>1</v>
      </c>
      <c r="D266" s="268" t="s">
        <v>145</v>
      </c>
      <c r="E266" s="268" t="s">
        <v>144</v>
      </c>
      <c r="F266" s="268" t="s">
        <v>131</v>
      </c>
      <c r="G266" s="268" t="s">
        <v>147</v>
      </c>
      <c r="H266" s="268" t="s">
        <v>198</v>
      </c>
      <c r="I266" s="268" t="s">
        <v>0</v>
      </c>
      <c r="J266" s="268" t="s">
        <v>148</v>
      </c>
      <c r="K266" s="268" t="s">
        <v>205</v>
      </c>
      <c r="L266" s="268" t="s">
        <v>5</v>
      </c>
      <c r="M266" s="268" t="s">
        <v>14</v>
      </c>
      <c r="N266" s="268" t="s">
        <v>146</v>
      </c>
      <c r="P266" s="190" t="s">
        <v>218</v>
      </c>
      <c r="Q266" s="190" t="s">
        <v>219</v>
      </c>
      <c r="R266" s="190" t="s">
        <v>261</v>
      </c>
      <c r="S266" s="249" t="s">
        <v>228</v>
      </c>
      <c r="T266" s="190" t="s">
        <v>60</v>
      </c>
      <c r="U266" s="190" t="s">
        <v>61</v>
      </c>
      <c r="V266" s="191" t="s">
        <v>206</v>
      </c>
      <c r="W266" s="190" t="s">
        <v>62</v>
      </c>
      <c r="X266" s="190" t="s">
        <v>38</v>
      </c>
      <c r="Y266" s="190" t="s">
        <v>57</v>
      </c>
      <c r="Z266" s="190" t="s">
        <v>14</v>
      </c>
      <c r="AA266" s="11"/>
      <c r="AB266" s="11"/>
      <c r="AC266" s="11"/>
      <c r="AD266" s="11"/>
      <c r="AE266" s="11"/>
      <c r="AF266" s="11"/>
      <c r="AG266" s="11"/>
      <c r="AH266" s="11"/>
    </row>
    <row r="267" spans="1:34" outlineLevel="1" x14ac:dyDescent="0.2">
      <c r="A267" s="122"/>
      <c r="B267" s="122"/>
      <c r="C267" s="122"/>
      <c r="D267" s="123"/>
      <c r="E267" s="121"/>
      <c r="F267" s="121"/>
      <c r="G267" s="123"/>
      <c r="H267" s="121"/>
      <c r="I267" s="123"/>
      <c r="J267" s="111"/>
      <c r="K267" s="299"/>
      <c r="L267" s="111"/>
      <c r="M267" s="123"/>
      <c r="N267" s="99">
        <f t="shared" ref="N267:N278" si="44">J267-L267</f>
        <v>0</v>
      </c>
      <c r="P267" s="297" t="str">
        <f t="shared" ref="P267:P278" si="45">IF(COUNTIF(A:F,A267)&gt;=25,"OUI","NON")</f>
        <v>OUI</v>
      </c>
      <c r="Q267" s="297">
        <f ca="1">IF(P267="oui",RAND(),"&lt;25 lignes donc pas d'échantillonnage")</f>
        <v>0.3968658137834099</v>
      </c>
      <c r="R267" s="201"/>
      <c r="S267" s="256" t="e">
        <f t="shared" ref="S267:S278" si="46">IF(P267="oui",IF(SUMIFS(N:N,A:A,A267,R:R,"&lt;="&amp;R267)/SUMIF(A:A,A267,N:N)&lt;0.8,"hors Echantillon","Echantillon à Contrôler"), "Contrôle en exhaustif")</f>
        <v>#DIV/0!</v>
      </c>
      <c r="T267" s="179"/>
      <c r="U267" s="179"/>
      <c r="V267" s="188"/>
      <c r="W267" s="179"/>
      <c r="X267" s="181"/>
      <c r="Y267" s="181"/>
      <c r="Z267" s="179"/>
      <c r="AA267" s="11"/>
      <c r="AB267" s="11"/>
      <c r="AC267" s="11"/>
      <c r="AD267" s="11"/>
      <c r="AE267" s="11"/>
      <c r="AF267" s="11"/>
      <c r="AG267" s="11"/>
      <c r="AH267" s="11"/>
    </row>
    <row r="268" spans="1:34" outlineLevel="1" x14ac:dyDescent="0.2">
      <c r="A268" s="122"/>
      <c r="B268" s="122"/>
      <c r="C268" s="122"/>
      <c r="D268" s="123"/>
      <c r="E268" s="121"/>
      <c r="F268" s="121"/>
      <c r="G268" s="123"/>
      <c r="H268" s="121"/>
      <c r="I268" s="123"/>
      <c r="J268" s="111"/>
      <c r="K268" s="299"/>
      <c r="L268" s="111"/>
      <c r="M268" s="123"/>
      <c r="N268" s="99">
        <f t="shared" si="44"/>
        <v>0</v>
      </c>
      <c r="P268" s="297" t="str">
        <f t="shared" si="45"/>
        <v>OUI</v>
      </c>
      <c r="Q268" s="297">
        <f t="shared" ref="Q268:Q278" ca="1" si="47">IF(P268="oui",RAND(),"&lt;25 lignes donc pas d'échantillonnage")</f>
        <v>0.6312138919802861</v>
      </c>
      <c r="R268" s="201"/>
      <c r="S268" s="256" t="e">
        <f t="shared" si="46"/>
        <v>#DIV/0!</v>
      </c>
      <c r="T268" s="179"/>
      <c r="U268" s="179"/>
      <c r="V268" s="188"/>
      <c r="W268" s="179"/>
      <c r="X268" s="181"/>
      <c r="Y268" s="181"/>
      <c r="Z268" s="179"/>
      <c r="AA268" s="11"/>
      <c r="AB268" s="11"/>
      <c r="AC268" s="11"/>
      <c r="AD268" s="11"/>
      <c r="AE268" s="11"/>
      <c r="AF268" s="11"/>
      <c r="AG268" s="11"/>
      <c r="AH268" s="11"/>
    </row>
    <row r="269" spans="1:34" outlineLevel="1" x14ac:dyDescent="0.2">
      <c r="A269" s="122"/>
      <c r="B269" s="122"/>
      <c r="C269" s="122"/>
      <c r="D269" s="123"/>
      <c r="E269" s="121"/>
      <c r="F269" s="121"/>
      <c r="G269" s="123"/>
      <c r="H269" s="121"/>
      <c r="I269" s="123"/>
      <c r="J269" s="111"/>
      <c r="K269" s="299"/>
      <c r="L269" s="111"/>
      <c r="M269" s="123"/>
      <c r="N269" s="99">
        <f t="shared" si="44"/>
        <v>0</v>
      </c>
      <c r="P269" s="297" t="str">
        <f t="shared" si="45"/>
        <v>OUI</v>
      </c>
      <c r="Q269" s="297">
        <f t="shared" ca="1" si="47"/>
        <v>0.46767294806681203</v>
      </c>
      <c r="R269" s="201"/>
      <c r="S269" s="256" t="e">
        <f t="shared" si="46"/>
        <v>#DIV/0!</v>
      </c>
      <c r="T269" s="179"/>
      <c r="U269" s="179"/>
      <c r="V269" s="188"/>
      <c r="W269" s="179"/>
      <c r="X269" s="181"/>
      <c r="Y269" s="181"/>
      <c r="Z269" s="179"/>
      <c r="AA269" s="11"/>
      <c r="AB269" s="11"/>
      <c r="AC269" s="11"/>
      <c r="AD269" s="11"/>
      <c r="AE269" s="11"/>
      <c r="AF269" s="11"/>
      <c r="AG269" s="11"/>
      <c r="AH269" s="11"/>
    </row>
    <row r="270" spans="1:34" outlineLevel="1" x14ac:dyDescent="0.2">
      <c r="A270" s="122"/>
      <c r="B270" s="122"/>
      <c r="C270" s="122"/>
      <c r="D270" s="123"/>
      <c r="E270" s="121"/>
      <c r="F270" s="121"/>
      <c r="G270" s="123"/>
      <c r="H270" s="121"/>
      <c r="I270" s="123"/>
      <c r="J270" s="111"/>
      <c r="K270" s="299"/>
      <c r="L270" s="111"/>
      <c r="M270" s="123"/>
      <c r="N270" s="99">
        <f t="shared" si="44"/>
        <v>0</v>
      </c>
      <c r="P270" s="297" t="str">
        <f t="shared" si="45"/>
        <v>OUI</v>
      </c>
      <c r="Q270" s="297">
        <f t="shared" ca="1" si="47"/>
        <v>1.4848074430661051E-2</v>
      </c>
      <c r="R270" s="201"/>
      <c r="S270" s="256" t="e">
        <f t="shared" si="46"/>
        <v>#DIV/0!</v>
      </c>
      <c r="T270" s="179"/>
      <c r="U270" s="179"/>
      <c r="V270" s="188"/>
      <c r="W270" s="179"/>
      <c r="X270" s="181"/>
      <c r="Y270" s="181"/>
      <c r="Z270" s="179"/>
      <c r="AA270" s="11"/>
      <c r="AB270" s="11"/>
      <c r="AC270" s="11"/>
      <c r="AD270" s="11"/>
      <c r="AE270" s="11"/>
      <c r="AF270" s="11"/>
      <c r="AG270" s="11"/>
      <c r="AH270" s="11"/>
    </row>
    <row r="271" spans="1:34" outlineLevel="1" x14ac:dyDescent="0.2">
      <c r="A271" s="122"/>
      <c r="B271" s="122"/>
      <c r="C271" s="122"/>
      <c r="D271" s="123"/>
      <c r="E271" s="121"/>
      <c r="F271" s="113"/>
      <c r="G271" s="122"/>
      <c r="H271" s="121"/>
      <c r="I271" s="124"/>
      <c r="J271" s="117"/>
      <c r="K271" s="299"/>
      <c r="L271" s="118"/>
      <c r="M271" s="125"/>
      <c r="N271" s="99">
        <f t="shared" si="44"/>
        <v>0</v>
      </c>
      <c r="P271" s="297" t="str">
        <f t="shared" si="45"/>
        <v>OUI</v>
      </c>
      <c r="Q271" s="297">
        <f t="shared" ca="1" si="47"/>
        <v>0.31443978305836595</v>
      </c>
      <c r="R271" s="201"/>
      <c r="S271" s="256" t="e">
        <f t="shared" si="46"/>
        <v>#DIV/0!</v>
      </c>
      <c r="T271" s="179"/>
      <c r="U271" s="179"/>
      <c r="V271" s="188"/>
      <c r="W271" s="179"/>
      <c r="X271" s="181"/>
      <c r="Y271" s="181"/>
      <c r="Z271" s="179"/>
      <c r="AA271" s="11"/>
      <c r="AB271" s="11"/>
      <c r="AC271" s="11"/>
      <c r="AD271" s="11"/>
      <c r="AE271" s="11"/>
      <c r="AF271" s="11"/>
      <c r="AG271" s="11"/>
      <c r="AH271" s="11"/>
    </row>
    <row r="272" spans="1:34" outlineLevel="1" x14ac:dyDescent="0.2">
      <c r="A272" s="122"/>
      <c r="B272" s="122"/>
      <c r="C272" s="122"/>
      <c r="D272" s="123"/>
      <c r="E272" s="121"/>
      <c r="F272" s="113"/>
      <c r="G272" s="122"/>
      <c r="H272" s="121"/>
      <c r="I272" s="124"/>
      <c r="J272" s="117"/>
      <c r="K272" s="299"/>
      <c r="L272" s="118"/>
      <c r="M272" s="125"/>
      <c r="N272" s="99">
        <f t="shared" si="44"/>
        <v>0</v>
      </c>
      <c r="P272" s="297" t="str">
        <f t="shared" si="45"/>
        <v>OUI</v>
      </c>
      <c r="Q272" s="297">
        <f t="shared" ca="1" si="47"/>
        <v>0.92447344311211987</v>
      </c>
      <c r="R272" s="201"/>
      <c r="S272" s="256" t="e">
        <f t="shared" si="46"/>
        <v>#DIV/0!</v>
      </c>
      <c r="T272" s="179"/>
      <c r="U272" s="179"/>
      <c r="V272" s="188"/>
      <c r="W272" s="179"/>
      <c r="X272" s="181"/>
      <c r="Y272" s="181"/>
      <c r="Z272" s="179"/>
      <c r="AA272" s="11"/>
      <c r="AB272" s="11"/>
      <c r="AC272" s="11"/>
      <c r="AD272" s="11"/>
      <c r="AE272" s="11"/>
      <c r="AF272" s="11"/>
      <c r="AG272" s="11"/>
      <c r="AH272" s="11"/>
    </row>
    <row r="273" spans="1:34" outlineLevel="1" x14ac:dyDescent="0.2">
      <c r="A273" s="122"/>
      <c r="B273" s="122"/>
      <c r="C273" s="122"/>
      <c r="D273" s="123"/>
      <c r="E273" s="121"/>
      <c r="F273" s="113"/>
      <c r="G273" s="122"/>
      <c r="H273" s="121"/>
      <c r="I273" s="124"/>
      <c r="J273" s="117"/>
      <c r="K273" s="299"/>
      <c r="L273" s="118"/>
      <c r="M273" s="125"/>
      <c r="N273" s="99">
        <f t="shared" si="44"/>
        <v>0</v>
      </c>
      <c r="P273" s="297" t="str">
        <f t="shared" si="45"/>
        <v>OUI</v>
      </c>
      <c r="Q273" s="297">
        <f t="shared" ca="1" si="47"/>
        <v>0.48575470984461966</v>
      </c>
      <c r="R273" s="201"/>
      <c r="S273" s="256" t="e">
        <f t="shared" si="46"/>
        <v>#DIV/0!</v>
      </c>
      <c r="T273" s="179"/>
      <c r="U273" s="179"/>
      <c r="V273" s="188"/>
      <c r="W273" s="179"/>
      <c r="X273" s="181"/>
      <c r="Y273" s="181"/>
      <c r="Z273" s="179"/>
      <c r="AA273" s="11"/>
      <c r="AB273" s="11"/>
      <c r="AC273" s="11"/>
      <c r="AD273" s="11"/>
      <c r="AE273" s="11"/>
      <c r="AF273" s="11"/>
      <c r="AG273" s="11"/>
      <c r="AH273" s="11"/>
    </row>
    <row r="274" spans="1:34" outlineLevel="1" x14ac:dyDescent="0.2">
      <c r="A274" s="122"/>
      <c r="B274" s="122"/>
      <c r="C274" s="122"/>
      <c r="D274" s="123"/>
      <c r="E274" s="121"/>
      <c r="F274" s="113"/>
      <c r="G274" s="122"/>
      <c r="H274" s="121"/>
      <c r="I274" s="124"/>
      <c r="J274" s="117"/>
      <c r="K274" s="299"/>
      <c r="L274" s="118"/>
      <c r="M274" s="125"/>
      <c r="N274" s="99">
        <f t="shared" si="44"/>
        <v>0</v>
      </c>
      <c r="P274" s="297" t="str">
        <f t="shared" si="45"/>
        <v>OUI</v>
      </c>
      <c r="Q274" s="297">
        <f t="shared" ca="1" si="47"/>
        <v>0.4080434856238716</v>
      </c>
      <c r="R274" s="202"/>
      <c r="S274" s="256" t="e">
        <f t="shared" si="46"/>
        <v>#DIV/0!</v>
      </c>
      <c r="T274" s="179"/>
      <c r="U274" s="179"/>
      <c r="V274" s="188"/>
      <c r="W274" s="179"/>
      <c r="X274" s="181"/>
      <c r="Y274" s="181"/>
      <c r="Z274" s="179"/>
      <c r="AA274" s="11"/>
      <c r="AB274" s="11"/>
      <c r="AC274" s="11"/>
      <c r="AD274" s="11"/>
      <c r="AE274" s="11"/>
      <c r="AF274" s="11"/>
      <c r="AG274" s="11"/>
      <c r="AH274" s="11"/>
    </row>
    <row r="275" spans="1:34" outlineLevel="1" x14ac:dyDescent="0.2">
      <c r="A275" s="122"/>
      <c r="B275" s="122"/>
      <c r="C275" s="122"/>
      <c r="D275" s="123"/>
      <c r="E275" s="121"/>
      <c r="F275" s="113"/>
      <c r="G275" s="122"/>
      <c r="H275" s="121"/>
      <c r="I275" s="124"/>
      <c r="J275" s="117"/>
      <c r="K275" s="299"/>
      <c r="L275" s="118"/>
      <c r="M275" s="125"/>
      <c r="N275" s="99">
        <f t="shared" si="44"/>
        <v>0</v>
      </c>
      <c r="P275" s="297" t="str">
        <f t="shared" si="45"/>
        <v>OUI</v>
      </c>
      <c r="Q275" s="297">
        <f t="shared" ca="1" si="47"/>
        <v>0.51567198085589694</v>
      </c>
      <c r="R275" s="202"/>
      <c r="S275" s="256" t="e">
        <f t="shared" si="46"/>
        <v>#DIV/0!</v>
      </c>
      <c r="T275" s="179"/>
      <c r="U275" s="179"/>
      <c r="V275" s="188"/>
      <c r="W275" s="179"/>
      <c r="X275" s="181"/>
      <c r="Y275" s="181"/>
      <c r="Z275" s="179"/>
      <c r="AA275" s="11"/>
      <c r="AB275" s="11"/>
      <c r="AC275" s="11"/>
      <c r="AD275" s="11"/>
      <c r="AE275" s="11"/>
      <c r="AF275" s="11"/>
      <c r="AG275" s="11"/>
      <c r="AH275" s="11"/>
    </row>
    <row r="276" spans="1:34" outlineLevel="1" x14ac:dyDescent="0.2">
      <c r="A276" s="122"/>
      <c r="B276" s="122"/>
      <c r="C276" s="122"/>
      <c r="D276" s="123"/>
      <c r="E276" s="121"/>
      <c r="F276" s="113"/>
      <c r="G276" s="122"/>
      <c r="H276" s="121"/>
      <c r="I276" s="124"/>
      <c r="J276" s="117"/>
      <c r="K276" s="299"/>
      <c r="L276" s="118"/>
      <c r="M276" s="125"/>
      <c r="N276" s="99">
        <f t="shared" si="44"/>
        <v>0</v>
      </c>
      <c r="P276" s="297" t="str">
        <f t="shared" si="45"/>
        <v>OUI</v>
      </c>
      <c r="Q276" s="297">
        <f t="shared" ca="1" si="47"/>
        <v>0.70069678971874305</v>
      </c>
      <c r="R276" s="202"/>
      <c r="S276" s="256" t="e">
        <f t="shared" si="46"/>
        <v>#DIV/0!</v>
      </c>
      <c r="T276" s="179"/>
      <c r="U276" s="179"/>
      <c r="V276" s="188"/>
      <c r="W276" s="179"/>
      <c r="X276" s="181"/>
      <c r="Y276" s="181"/>
      <c r="Z276" s="179"/>
      <c r="AA276" s="11"/>
      <c r="AB276" s="11"/>
      <c r="AC276" s="11"/>
      <c r="AD276" s="11"/>
      <c r="AE276" s="11"/>
      <c r="AF276" s="11"/>
      <c r="AG276" s="11"/>
      <c r="AH276" s="11"/>
    </row>
    <row r="277" spans="1:34" outlineLevel="1" x14ac:dyDescent="0.2">
      <c r="A277" s="122"/>
      <c r="B277" s="122"/>
      <c r="C277" s="122"/>
      <c r="D277" s="123"/>
      <c r="E277" s="121"/>
      <c r="F277" s="113"/>
      <c r="G277" s="122"/>
      <c r="H277" s="121"/>
      <c r="I277" s="124"/>
      <c r="J277" s="117"/>
      <c r="K277" s="299"/>
      <c r="L277" s="118"/>
      <c r="M277" s="125"/>
      <c r="N277" s="99">
        <f t="shared" si="44"/>
        <v>0</v>
      </c>
      <c r="P277" s="297" t="str">
        <f t="shared" si="45"/>
        <v>OUI</v>
      </c>
      <c r="Q277" s="297">
        <f t="shared" ca="1" si="47"/>
        <v>0.45551218626785495</v>
      </c>
      <c r="R277" s="202"/>
      <c r="S277" s="256" t="e">
        <f t="shared" si="46"/>
        <v>#DIV/0!</v>
      </c>
      <c r="T277" s="179"/>
      <c r="U277" s="179"/>
      <c r="V277" s="188"/>
      <c r="W277" s="179"/>
      <c r="X277" s="181"/>
      <c r="Y277" s="181"/>
      <c r="Z277" s="179"/>
      <c r="AA277" s="11"/>
      <c r="AB277" s="11"/>
      <c r="AC277" s="11"/>
      <c r="AD277" s="11"/>
      <c r="AE277" s="11"/>
      <c r="AF277" s="11"/>
      <c r="AG277" s="11"/>
      <c r="AH277" s="11"/>
    </row>
    <row r="278" spans="1:34" outlineLevel="1" x14ac:dyDescent="0.2">
      <c r="A278" s="122"/>
      <c r="B278" s="122"/>
      <c r="C278" s="122"/>
      <c r="D278" s="123"/>
      <c r="E278" s="121"/>
      <c r="F278" s="113"/>
      <c r="G278" s="122"/>
      <c r="H278" s="121"/>
      <c r="I278" s="124"/>
      <c r="J278" s="117"/>
      <c r="K278" s="299"/>
      <c r="L278" s="118"/>
      <c r="M278" s="125"/>
      <c r="N278" s="99">
        <f t="shared" si="44"/>
        <v>0</v>
      </c>
      <c r="P278" s="297" t="str">
        <f t="shared" si="45"/>
        <v>OUI</v>
      </c>
      <c r="Q278" s="297">
        <f t="shared" ca="1" si="47"/>
        <v>0.18163739877946117</v>
      </c>
      <c r="R278" s="202"/>
      <c r="S278" s="256" t="e">
        <f t="shared" si="46"/>
        <v>#DIV/0!</v>
      </c>
      <c r="T278" s="179"/>
      <c r="U278" s="179"/>
      <c r="V278" s="188"/>
      <c r="W278" s="179"/>
      <c r="X278" s="181"/>
      <c r="Y278" s="181"/>
      <c r="Z278" s="179"/>
      <c r="AA278" s="11"/>
      <c r="AB278" s="11"/>
      <c r="AC278" s="11"/>
      <c r="AD278" s="11"/>
      <c r="AE278" s="11"/>
      <c r="AF278" s="11"/>
      <c r="AG278" s="11"/>
      <c r="AH278" s="11"/>
    </row>
    <row r="279" spans="1:34" outlineLevel="1" x14ac:dyDescent="0.2">
      <c r="A279" s="269"/>
      <c r="B279" s="270"/>
      <c r="C279" s="270"/>
      <c r="D279" s="270"/>
      <c r="E279" s="270"/>
      <c r="F279" s="270"/>
      <c r="G279" s="270"/>
      <c r="H279" s="270"/>
      <c r="I279" s="270"/>
      <c r="J279" s="271">
        <f>SUM(J267:J278)</f>
        <v>0</v>
      </c>
      <c r="K279" s="271"/>
      <c r="L279" s="271">
        <f>SUM(L267:L278)</f>
        <v>0</v>
      </c>
      <c r="M279" s="272"/>
      <c r="N279" s="271">
        <f>SUM(N267:N278)</f>
        <v>0</v>
      </c>
      <c r="O279" s="259"/>
      <c r="P279" s="259"/>
      <c r="X279" s="182" t="str">
        <f>IF(SUM(X267:X278)=0,"",SUM(X267:X278))</f>
        <v/>
      </c>
      <c r="Y279" s="182" t="str">
        <f>IF(SUM(Y267:Y278)=0,"",SUM(Y267:Y278))</f>
        <v/>
      </c>
      <c r="Z279" s="11"/>
      <c r="AA279" s="11"/>
      <c r="AB279" s="11"/>
      <c r="AC279" s="11"/>
      <c r="AD279" s="11"/>
      <c r="AE279" s="11"/>
      <c r="AF279" s="11"/>
      <c r="AG279" s="11"/>
      <c r="AH279" s="11"/>
    </row>
    <row r="280" spans="1:34" outlineLevel="1" x14ac:dyDescent="0.2">
      <c r="A280" s="259"/>
      <c r="B280" s="259"/>
      <c r="C280" s="259"/>
      <c r="D280" s="259"/>
      <c r="E280" s="259"/>
      <c r="F280" s="259"/>
      <c r="G280" s="259"/>
      <c r="H280" s="259"/>
      <c r="I280" s="259"/>
      <c r="J280" s="259"/>
      <c r="K280" s="259"/>
      <c r="L280" s="259"/>
      <c r="M280" s="259"/>
      <c r="N280" s="259"/>
    </row>
    <row r="281" spans="1:34" outlineLevel="1" x14ac:dyDescent="0.2">
      <c r="A281" s="273" t="s">
        <v>254</v>
      </c>
      <c r="B281" s="274"/>
      <c r="C281" s="274"/>
      <c r="D281" s="274"/>
      <c r="E281" s="274"/>
      <c r="F281" s="274"/>
      <c r="G281" s="274"/>
      <c r="H281" s="274"/>
      <c r="I281" s="274"/>
      <c r="J281" s="274"/>
      <c r="K281" s="274"/>
      <c r="L281" s="274"/>
      <c r="M281" s="259"/>
      <c r="N281" s="259"/>
    </row>
    <row r="282" spans="1:34" outlineLevel="1" x14ac:dyDescent="0.2">
      <c r="A282" s="295">
        <f>A267</f>
        <v>0</v>
      </c>
      <c r="B282" s="275" t="str">
        <f>A263</f>
        <v>Lot n°12 - Intitulé à renseigner</v>
      </c>
      <c r="C282" s="275" t="str">
        <f>B264</f>
        <v>Raison sociale de l'attributaire à renseigner</v>
      </c>
      <c r="D282" s="314" t="s">
        <v>260</v>
      </c>
      <c r="E282" s="315" t="s">
        <v>260</v>
      </c>
      <c r="F282" s="276">
        <f>MIN($F267:$F278)</f>
        <v>0</v>
      </c>
      <c r="G282" s="276">
        <f>MAX(F267:F278,H267:H278)</f>
        <v>0</v>
      </c>
      <c r="H282" s="277" t="s">
        <v>98</v>
      </c>
      <c r="I282" s="316" t="s">
        <v>260</v>
      </c>
      <c r="J282" s="278">
        <f>J279</f>
        <v>0</v>
      </c>
      <c r="K282" s="278">
        <f>L279</f>
        <v>0</v>
      </c>
      <c r="L282" s="259"/>
      <c r="M282" s="259"/>
      <c r="N282" s="259"/>
      <c r="O282" s="279"/>
      <c r="P282" s="54"/>
      <c r="Q282" s="54"/>
      <c r="R282" s="54"/>
      <c r="S282" s="54"/>
      <c r="T282" s="1"/>
      <c r="U282" s="1"/>
      <c r="V282" s="1"/>
      <c r="W282" s="51"/>
      <c r="X282" s="51"/>
      <c r="Y282" s="51"/>
      <c r="AH282" s="189">
        <f>N279</f>
        <v>0</v>
      </c>
    </row>
    <row r="283" spans="1:34" ht="15" outlineLevel="1" thickBot="1" x14ac:dyDescent="0.25">
      <c r="A283" s="293"/>
      <c r="B283" s="293"/>
      <c r="C283" s="293"/>
      <c r="D283" s="293"/>
      <c r="E283" s="293"/>
      <c r="F283" s="293"/>
      <c r="G283" s="293"/>
      <c r="H283" s="293"/>
      <c r="I283" s="293"/>
      <c r="J283" s="293"/>
      <c r="K283" s="293"/>
      <c r="L283" s="293"/>
      <c r="M283" s="293"/>
      <c r="N283" s="293"/>
      <c r="O283" s="293"/>
      <c r="P283" s="293"/>
      <c r="Q283" s="293"/>
      <c r="R283" s="293"/>
      <c r="S283" s="293"/>
      <c r="T283" s="293"/>
      <c r="U283" s="293"/>
      <c r="V283" s="293"/>
      <c r="W283" s="293"/>
      <c r="X283" s="293"/>
      <c r="Y283" s="293"/>
      <c r="Z283" s="293"/>
      <c r="AA283" s="293"/>
      <c r="AB283" s="293"/>
      <c r="AC283" s="293"/>
      <c r="AD283" s="293"/>
      <c r="AE283" s="293"/>
      <c r="AF283" s="293"/>
      <c r="AG283" s="293"/>
      <c r="AH283" s="293"/>
    </row>
    <row r="284" spans="1:34" ht="25.5" outlineLevel="1" x14ac:dyDescent="0.2">
      <c r="A284" s="280" t="s">
        <v>85</v>
      </c>
      <c r="B284" s="281" t="s">
        <v>99</v>
      </c>
      <c r="C284" s="282" t="str">
        <f>IF(C261="","",C261)</f>
        <v/>
      </c>
      <c r="D284" s="281" t="s">
        <v>100</v>
      </c>
      <c r="E284" s="282" t="str">
        <f>IF(E261="","",E261)</f>
        <v/>
      </c>
      <c r="F284" s="259"/>
      <c r="G284" s="17"/>
      <c r="H284" s="18"/>
      <c r="I284" s="18"/>
      <c r="J284" s="18"/>
      <c r="K284" s="18"/>
      <c r="L284" s="18"/>
      <c r="M284" s="259"/>
      <c r="N284" s="18"/>
      <c r="O284" s="1"/>
      <c r="P284" s="1"/>
      <c r="Q284" s="1"/>
      <c r="R284" s="1"/>
      <c r="S284" s="1"/>
      <c r="T284" s="1"/>
      <c r="U284" s="1"/>
      <c r="V284" s="1"/>
      <c r="W284" s="1"/>
      <c r="X284" s="1"/>
      <c r="Y284" s="1"/>
      <c r="Z284" s="1"/>
      <c r="AA284" s="1"/>
      <c r="AB284" s="1"/>
      <c r="AC284" s="1"/>
      <c r="AD284" s="1"/>
      <c r="AE284" s="1"/>
      <c r="AF284" s="1"/>
      <c r="AG284" s="1"/>
      <c r="AH284" s="1"/>
    </row>
    <row r="285" spans="1:34" outlineLevel="1" x14ac:dyDescent="0.2">
      <c r="A285" s="53"/>
      <c r="B285" s="53"/>
      <c r="C285" s="53"/>
      <c r="D285" s="27"/>
      <c r="E285" s="27"/>
      <c r="F285" s="27"/>
      <c r="G285" s="19"/>
      <c r="H285" s="19"/>
      <c r="I285" s="19"/>
      <c r="J285" s="19"/>
      <c r="K285" s="19"/>
      <c r="L285" s="19"/>
      <c r="M285" s="259"/>
      <c r="N285" s="19"/>
      <c r="O285" s="19"/>
      <c r="P285" s="19"/>
      <c r="Q285" s="19"/>
      <c r="R285" s="19"/>
      <c r="S285" s="19"/>
      <c r="T285" s="19"/>
      <c r="U285" s="19"/>
      <c r="V285" s="11"/>
      <c r="W285" s="11"/>
      <c r="X285" s="11"/>
      <c r="Y285" s="11"/>
      <c r="Z285" s="11"/>
      <c r="AA285" s="11"/>
      <c r="AB285" s="11"/>
      <c r="AC285" s="11"/>
      <c r="AD285" s="11"/>
      <c r="AE285" s="11"/>
      <c r="AF285" s="11"/>
      <c r="AG285" s="11"/>
      <c r="AH285" s="11"/>
    </row>
    <row r="286" spans="1:34" outlineLevel="1" x14ac:dyDescent="0.2">
      <c r="A286" s="383" t="s">
        <v>236</v>
      </c>
      <c r="B286" s="383"/>
      <c r="C286" s="383"/>
      <c r="D286" s="259"/>
      <c r="E286" s="259"/>
      <c r="F286" s="259"/>
      <c r="G286" s="259"/>
      <c r="H286" s="259"/>
      <c r="I286" s="259"/>
      <c r="J286" s="259"/>
      <c r="K286" s="259"/>
      <c r="L286" s="259"/>
      <c r="M286" s="259"/>
      <c r="N286" s="259"/>
      <c r="P286" s="384" t="s">
        <v>63</v>
      </c>
      <c r="Q286" s="385"/>
      <c r="R286" s="385"/>
      <c r="S286" s="385"/>
      <c r="T286" s="385"/>
      <c r="U286" s="385"/>
      <c r="V286" s="385"/>
      <c r="W286" s="385"/>
      <c r="X286" s="385"/>
      <c r="Y286" s="385"/>
      <c r="Z286" s="386"/>
      <c r="AA286" s="20"/>
      <c r="AB286" s="20"/>
      <c r="AC286" s="20"/>
      <c r="AD286" s="20"/>
      <c r="AE286" s="20"/>
      <c r="AF286" s="20"/>
      <c r="AG286" s="20"/>
      <c r="AH286" s="20"/>
    </row>
    <row r="287" spans="1:34" outlineLevel="1" x14ac:dyDescent="0.2">
      <c r="A287" s="265" t="s">
        <v>152</v>
      </c>
      <c r="B287" s="383" t="s">
        <v>154</v>
      </c>
      <c r="C287" s="383"/>
      <c r="D287" s="259"/>
      <c r="E287" s="259"/>
      <c r="F287" s="259"/>
      <c r="G287" s="259"/>
      <c r="H287" s="259"/>
      <c r="I287" s="259"/>
      <c r="J287" s="259"/>
      <c r="K287" s="259"/>
      <c r="L287" s="259"/>
      <c r="M287" s="259"/>
      <c r="N287" s="259"/>
      <c r="P287" s="387"/>
      <c r="Q287" s="388"/>
      <c r="R287" s="388"/>
      <c r="S287" s="388"/>
      <c r="T287" s="388"/>
      <c r="U287" s="388"/>
      <c r="V287" s="388"/>
      <c r="W287" s="388"/>
      <c r="X287" s="388"/>
      <c r="Y287" s="388"/>
      <c r="Z287" s="389"/>
      <c r="AA287" s="20"/>
      <c r="AB287" s="20"/>
      <c r="AC287" s="20"/>
      <c r="AD287" s="20"/>
      <c r="AE287" s="20"/>
      <c r="AF287" s="20"/>
      <c r="AG287" s="20"/>
      <c r="AH287" s="20"/>
    </row>
    <row r="288" spans="1:34" ht="43.5" customHeight="1" outlineLevel="1" x14ac:dyDescent="0.2">
      <c r="A288" s="265" t="s">
        <v>197</v>
      </c>
      <c r="B288" s="390" t="s">
        <v>199</v>
      </c>
      <c r="C288" s="391"/>
      <c r="D288" s="266"/>
      <c r="E288" s="266"/>
      <c r="F288" s="266"/>
      <c r="G288" s="266"/>
      <c r="H288" s="266"/>
      <c r="I288" s="266"/>
      <c r="J288" s="266"/>
      <c r="K288" s="266"/>
      <c r="L288" s="267"/>
      <c r="M288" s="19"/>
      <c r="N288" s="19"/>
      <c r="P288" s="392" t="s">
        <v>226</v>
      </c>
      <c r="Q288" s="392"/>
      <c r="R288" s="392"/>
      <c r="S288" s="392"/>
      <c r="T288" s="193"/>
      <c r="U288" s="193"/>
      <c r="V288" s="193"/>
      <c r="W288" s="193"/>
      <c r="X288" s="193"/>
      <c r="Y288" s="193"/>
      <c r="Z288" s="192"/>
      <c r="AA288" s="20"/>
      <c r="AB288" s="20"/>
      <c r="AC288" s="20"/>
      <c r="AD288" s="20"/>
      <c r="AE288" s="20"/>
      <c r="AF288" s="20"/>
      <c r="AG288" s="20"/>
      <c r="AH288" s="20"/>
    </row>
    <row r="289" spans="1:34" ht="165.75" outlineLevel="1" x14ac:dyDescent="0.2">
      <c r="A289" s="268" t="s">
        <v>223</v>
      </c>
      <c r="B289" s="268" t="s">
        <v>224</v>
      </c>
      <c r="C289" s="268" t="s">
        <v>1</v>
      </c>
      <c r="D289" s="268" t="s">
        <v>145</v>
      </c>
      <c r="E289" s="268" t="s">
        <v>144</v>
      </c>
      <c r="F289" s="268" t="s">
        <v>131</v>
      </c>
      <c r="G289" s="268" t="s">
        <v>147</v>
      </c>
      <c r="H289" s="268" t="s">
        <v>198</v>
      </c>
      <c r="I289" s="268" t="s">
        <v>0</v>
      </c>
      <c r="J289" s="268" t="s">
        <v>148</v>
      </c>
      <c r="K289" s="268" t="s">
        <v>205</v>
      </c>
      <c r="L289" s="268" t="s">
        <v>5</v>
      </c>
      <c r="M289" s="268" t="s">
        <v>14</v>
      </c>
      <c r="N289" s="268" t="s">
        <v>146</v>
      </c>
      <c r="P289" s="190" t="s">
        <v>218</v>
      </c>
      <c r="Q289" s="190" t="s">
        <v>219</v>
      </c>
      <c r="R289" s="190" t="s">
        <v>261</v>
      </c>
      <c r="S289" s="249" t="s">
        <v>228</v>
      </c>
      <c r="T289" s="190" t="s">
        <v>60</v>
      </c>
      <c r="U289" s="190" t="s">
        <v>61</v>
      </c>
      <c r="V289" s="191" t="s">
        <v>206</v>
      </c>
      <c r="W289" s="190" t="s">
        <v>62</v>
      </c>
      <c r="X289" s="190" t="s">
        <v>38</v>
      </c>
      <c r="Y289" s="190" t="s">
        <v>57</v>
      </c>
      <c r="Z289" s="190" t="s">
        <v>14</v>
      </c>
      <c r="AA289" s="11"/>
      <c r="AB289" s="11"/>
      <c r="AC289" s="11"/>
      <c r="AD289" s="11"/>
      <c r="AE289" s="11"/>
      <c r="AF289" s="11"/>
      <c r="AG289" s="11"/>
      <c r="AH289" s="11"/>
    </row>
    <row r="290" spans="1:34" outlineLevel="1" x14ac:dyDescent="0.2">
      <c r="A290" s="122"/>
      <c r="B290" s="122"/>
      <c r="C290" s="122"/>
      <c r="D290" s="123"/>
      <c r="E290" s="121"/>
      <c r="F290" s="121"/>
      <c r="G290" s="123"/>
      <c r="H290" s="121"/>
      <c r="I290" s="123"/>
      <c r="J290" s="111"/>
      <c r="K290" s="299"/>
      <c r="L290" s="111"/>
      <c r="M290" s="123"/>
      <c r="N290" s="99">
        <f t="shared" ref="N290:N301" si="48">J290-L290</f>
        <v>0</v>
      </c>
      <c r="P290" s="297" t="str">
        <f t="shared" ref="P290:P301" si="49">IF(COUNTIF(A:F,A290)&gt;=25,"OUI","NON")</f>
        <v>OUI</v>
      </c>
      <c r="Q290" s="297">
        <f ca="1">IF(P290="oui",RAND(),"&lt;25 lignes donc pas d'échantillonnage")</f>
        <v>0.81961228856425983</v>
      </c>
      <c r="R290" s="201"/>
      <c r="S290" s="256" t="e">
        <f t="shared" ref="S290:S301" si="50">IF(P290="oui",IF(SUMIFS(N:N,A:A,A290,R:R,"&lt;="&amp;R290)/SUMIF(A:A,A290,N:N)&lt;0.8,"hors Echantillon","Echantillon à Contrôler"), "Contrôle en exhaustif")</f>
        <v>#DIV/0!</v>
      </c>
      <c r="T290" s="179"/>
      <c r="U290" s="179"/>
      <c r="V290" s="188"/>
      <c r="W290" s="179"/>
      <c r="X290" s="181"/>
      <c r="Y290" s="181"/>
      <c r="Z290" s="179"/>
      <c r="AA290" s="11"/>
      <c r="AB290" s="11"/>
      <c r="AC290" s="11"/>
      <c r="AD290" s="11"/>
      <c r="AE290" s="11"/>
      <c r="AF290" s="11"/>
      <c r="AG290" s="11"/>
      <c r="AH290" s="11"/>
    </row>
    <row r="291" spans="1:34" outlineLevel="1" x14ac:dyDescent="0.2">
      <c r="A291" s="122"/>
      <c r="B291" s="122"/>
      <c r="C291" s="122"/>
      <c r="D291" s="123"/>
      <c r="E291" s="121"/>
      <c r="F291" s="121"/>
      <c r="G291" s="123"/>
      <c r="H291" s="121"/>
      <c r="I291" s="123"/>
      <c r="J291" s="111"/>
      <c r="K291" s="299"/>
      <c r="L291" s="111"/>
      <c r="M291" s="123"/>
      <c r="N291" s="99">
        <f t="shared" si="48"/>
        <v>0</v>
      </c>
      <c r="P291" s="297" t="str">
        <f t="shared" si="49"/>
        <v>OUI</v>
      </c>
      <c r="Q291" s="297">
        <f t="shared" ref="Q291:Q301" ca="1" si="51">IF(P291="oui",RAND(),"&lt;25 lignes donc pas d'échantillonnage")</f>
        <v>0.22181152734924103</v>
      </c>
      <c r="R291" s="201"/>
      <c r="S291" s="256" t="e">
        <f t="shared" si="50"/>
        <v>#DIV/0!</v>
      </c>
      <c r="T291" s="179"/>
      <c r="U291" s="179"/>
      <c r="V291" s="188"/>
      <c r="W291" s="179"/>
      <c r="X291" s="181"/>
      <c r="Y291" s="181"/>
      <c r="Z291" s="179"/>
      <c r="AA291" s="11"/>
      <c r="AB291" s="11"/>
      <c r="AC291" s="11"/>
      <c r="AD291" s="11"/>
      <c r="AE291" s="11"/>
      <c r="AF291" s="11"/>
      <c r="AG291" s="11"/>
      <c r="AH291" s="11"/>
    </row>
    <row r="292" spans="1:34" outlineLevel="1" x14ac:dyDescent="0.2">
      <c r="A292" s="122"/>
      <c r="B292" s="122"/>
      <c r="C292" s="122"/>
      <c r="D292" s="123"/>
      <c r="E292" s="121"/>
      <c r="F292" s="121"/>
      <c r="G292" s="123"/>
      <c r="H292" s="121"/>
      <c r="I292" s="123"/>
      <c r="J292" s="111"/>
      <c r="K292" s="299"/>
      <c r="L292" s="111"/>
      <c r="M292" s="123"/>
      <c r="N292" s="99">
        <f t="shared" si="48"/>
        <v>0</v>
      </c>
      <c r="P292" s="297" t="str">
        <f t="shared" si="49"/>
        <v>OUI</v>
      </c>
      <c r="Q292" s="297">
        <f t="shared" ca="1" si="51"/>
        <v>0.88425222399961412</v>
      </c>
      <c r="R292" s="201"/>
      <c r="S292" s="256" t="e">
        <f t="shared" si="50"/>
        <v>#DIV/0!</v>
      </c>
      <c r="T292" s="179"/>
      <c r="U292" s="179"/>
      <c r="V292" s="188"/>
      <c r="W292" s="179"/>
      <c r="X292" s="181"/>
      <c r="Y292" s="181"/>
      <c r="Z292" s="179"/>
      <c r="AA292" s="11"/>
      <c r="AB292" s="11"/>
      <c r="AC292" s="11"/>
      <c r="AD292" s="11"/>
      <c r="AE292" s="11"/>
      <c r="AF292" s="11"/>
      <c r="AG292" s="11"/>
      <c r="AH292" s="11"/>
    </row>
    <row r="293" spans="1:34" outlineLevel="1" x14ac:dyDescent="0.2">
      <c r="A293" s="122"/>
      <c r="B293" s="122"/>
      <c r="C293" s="122"/>
      <c r="D293" s="123"/>
      <c r="E293" s="121"/>
      <c r="F293" s="121"/>
      <c r="G293" s="123"/>
      <c r="H293" s="121"/>
      <c r="I293" s="123"/>
      <c r="J293" s="111"/>
      <c r="K293" s="299"/>
      <c r="L293" s="111"/>
      <c r="M293" s="123"/>
      <c r="N293" s="99">
        <f t="shared" si="48"/>
        <v>0</v>
      </c>
      <c r="P293" s="297" t="str">
        <f t="shared" si="49"/>
        <v>OUI</v>
      </c>
      <c r="Q293" s="297">
        <f t="shared" ca="1" si="51"/>
        <v>0.43535240294082744</v>
      </c>
      <c r="R293" s="201"/>
      <c r="S293" s="256" t="e">
        <f t="shared" si="50"/>
        <v>#DIV/0!</v>
      </c>
      <c r="T293" s="179"/>
      <c r="U293" s="179"/>
      <c r="V293" s="188"/>
      <c r="W293" s="179"/>
      <c r="X293" s="181"/>
      <c r="Y293" s="181"/>
      <c r="Z293" s="179"/>
      <c r="AA293" s="11"/>
      <c r="AB293" s="11"/>
      <c r="AC293" s="11"/>
      <c r="AD293" s="11"/>
      <c r="AE293" s="11"/>
      <c r="AF293" s="11"/>
      <c r="AG293" s="11"/>
      <c r="AH293" s="11"/>
    </row>
    <row r="294" spans="1:34" outlineLevel="1" x14ac:dyDescent="0.2">
      <c r="A294" s="122"/>
      <c r="B294" s="122"/>
      <c r="C294" s="122"/>
      <c r="D294" s="123"/>
      <c r="E294" s="121"/>
      <c r="F294" s="113"/>
      <c r="G294" s="122"/>
      <c r="H294" s="121"/>
      <c r="I294" s="124"/>
      <c r="J294" s="117"/>
      <c r="K294" s="299"/>
      <c r="L294" s="118"/>
      <c r="M294" s="125"/>
      <c r="N294" s="99">
        <f t="shared" si="48"/>
        <v>0</v>
      </c>
      <c r="P294" s="297" t="str">
        <f t="shared" si="49"/>
        <v>OUI</v>
      </c>
      <c r="Q294" s="297">
        <f t="shared" ca="1" si="51"/>
        <v>0.20113912109302878</v>
      </c>
      <c r="R294" s="201"/>
      <c r="S294" s="256" t="e">
        <f t="shared" si="50"/>
        <v>#DIV/0!</v>
      </c>
      <c r="T294" s="179"/>
      <c r="U294" s="179"/>
      <c r="V294" s="188"/>
      <c r="W294" s="179"/>
      <c r="X294" s="181"/>
      <c r="Y294" s="181"/>
      <c r="Z294" s="179"/>
      <c r="AA294" s="11"/>
      <c r="AB294" s="11"/>
      <c r="AC294" s="11"/>
      <c r="AD294" s="11"/>
      <c r="AE294" s="11"/>
      <c r="AF294" s="11"/>
      <c r="AG294" s="11"/>
      <c r="AH294" s="11"/>
    </row>
    <row r="295" spans="1:34" outlineLevel="1" x14ac:dyDescent="0.2">
      <c r="A295" s="122"/>
      <c r="B295" s="122"/>
      <c r="C295" s="122"/>
      <c r="D295" s="123"/>
      <c r="E295" s="121"/>
      <c r="F295" s="113"/>
      <c r="G295" s="122"/>
      <c r="H295" s="121"/>
      <c r="I295" s="124"/>
      <c r="J295" s="117"/>
      <c r="K295" s="299"/>
      <c r="L295" s="118"/>
      <c r="M295" s="125"/>
      <c r="N295" s="99">
        <f t="shared" si="48"/>
        <v>0</v>
      </c>
      <c r="P295" s="297" t="str">
        <f t="shared" si="49"/>
        <v>OUI</v>
      </c>
      <c r="Q295" s="297">
        <f t="shared" ca="1" si="51"/>
        <v>0.98368176324434098</v>
      </c>
      <c r="R295" s="201"/>
      <c r="S295" s="256" t="e">
        <f t="shared" si="50"/>
        <v>#DIV/0!</v>
      </c>
      <c r="T295" s="179"/>
      <c r="U295" s="179"/>
      <c r="V295" s="188"/>
      <c r="W295" s="179"/>
      <c r="X295" s="181"/>
      <c r="Y295" s="181"/>
      <c r="Z295" s="179"/>
      <c r="AA295" s="11"/>
      <c r="AB295" s="11"/>
      <c r="AC295" s="11"/>
      <c r="AD295" s="11"/>
      <c r="AE295" s="11"/>
      <c r="AF295" s="11"/>
      <c r="AG295" s="11"/>
      <c r="AH295" s="11"/>
    </row>
    <row r="296" spans="1:34" outlineLevel="1" x14ac:dyDescent="0.2">
      <c r="A296" s="122"/>
      <c r="B296" s="122"/>
      <c r="C296" s="122"/>
      <c r="D296" s="123"/>
      <c r="E296" s="121"/>
      <c r="F296" s="113"/>
      <c r="G296" s="122"/>
      <c r="H296" s="121"/>
      <c r="I296" s="124"/>
      <c r="J296" s="117"/>
      <c r="K296" s="299"/>
      <c r="L296" s="118"/>
      <c r="M296" s="125"/>
      <c r="N296" s="99">
        <f t="shared" si="48"/>
        <v>0</v>
      </c>
      <c r="P296" s="297" t="str">
        <f t="shared" si="49"/>
        <v>OUI</v>
      </c>
      <c r="Q296" s="297">
        <f t="shared" ca="1" si="51"/>
        <v>0.49009629306510494</v>
      </c>
      <c r="R296" s="201"/>
      <c r="S296" s="256" t="e">
        <f t="shared" si="50"/>
        <v>#DIV/0!</v>
      </c>
      <c r="T296" s="179"/>
      <c r="U296" s="179"/>
      <c r="V296" s="188"/>
      <c r="W296" s="179"/>
      <c r="X296" s="181"/>
      <c r="Y296" s="181"/>
      <c r="Z296" s="179"/>
      <c r="AA296" s="11"/>
      <c r="AB296" s="11"/>
      <c r="AC296" s="11"/>
      <c r="AD296" s="11"/>
      <c r="AE296" s="11"/>
      <c r="AF296" s="11"/>
      <c r="AG296" s="11"/>
      <c r="AH296" s="11"/>
    </row>
    <row r="297" spans="1:34" outlineLevel="1" x14ac:dyDescent="0.2">
      <c r="A297" s="122"/>
      <c r="B297" s="122"/>
      <c r="C297" s="122"/>
      <c r="D297" s="123"/>
      <c r="E297" s="121"/>
      <c r="F297" s="113"/>
      <c r="G297" s="122"/>
      <c r="H297" s="121"/>
      <c r="I297" s="124"/>
      <c r="J297" s="117"/>
      <c r="K297" s="299"/>
      <c r="L297" s="118"/>
      <c r="M297" s="125"/>
      <c r="N297" s="99">
        <f t="shared" si="48"/>
        <v>0</v>
      </c>
      <c r="P297" s="297" t="str">
        <f t="shared" si="49"/>
        <v>OUI</v>
      </c>
      <c r="Q297" s="297">
        <f t="shared" ca="1" si="51"/>
        <v>0.4107909838878363</v>
      </c>
      <c r="R297" s="202"/>
      <c r="S297" s="256" t="e">
        <f t="shared" si="50"/>
        <v>#DIV/0!</v>
      </c>
      <c r="T297" s="179"/>
      <c r="U297" s="179"/>
      <c r="V297" s="188"/>
      <c r="W297" s="179"/>
      <c r="X297" s="181"/>
      <c r="Y297" s="181"/>
      <c r="Z297" s="179"/>
      <c r="AA297" s="11"/>
      <c r="AB297" s="11"/>
      <c r="AC297" s="11"/>
      <c r="AD297" s="11"/>
      <c r="AE297" s="11"/>
      <c r="AF297" s="11"/>
      <c r="AG297" s="11"/>
      <c r="AH297" s="11"/>
    </row>
    <row r="298" spans="1:34" outlineLevel="1" x14ac:dyDescent="0.2">
      <c r="A298" s="122"/>
      <c r="B298" s="122"/>
      <c r="C298" s="122"/>
      <c r="D298" s="123"/>
      <c r="E298" s="121"/>
      <c r="F298" s="113"/>
      <c r="G298" s="122"/>
      <c r="H298" s="121"/>
      <c r="I298" s="124"/>
      <c r="J298" s="117"/>
      <c r="K298" s="299"/>
      <c r="L298" s="118"/>
      <c r="M298" s="125"/>
      <c r="N298" s="99">
        <f t="shared" si="48"/>
        <v>0</v>
      </c>
      <c r="P298" s="297" t="str">
        <f t="shared" si="49"/>
        <v>OUI</v>
      </c>
      <c r="Q298" s="297">
        <f t="shared" ca="1" si="51"/>
        <v>0.19543001560144713</v>
      </c>
      <c r="R298" s="202"/>
      <c r="S298" s="256" t="e">
        <f t="shared" si="50"/>
        <v>#DIV/0!</v>
      </c>
      <c r="T298" s="179"/>
      <c r="U298" s="179"/>
      <c r="V298" s="188"/>
      <c r="W298" s="179"/>
      <c r="X298" s="181"/>
      <c r="Y298" s="181"/>
      <c r="Z298" s="179"/>
      <c r="AA298" s="11"/>
      <c r="AB298" s="11"/>
      <c r="AC298" s="11"/>
      <c r="AD298" s="11"/>
      <c r="AE298" s="11"/>
      <c r="AF298" s="11"/>
      <c r="AG298" s="11"/>
      <c r="AH298" s="11"/>
    </row>
    <row r="299" spans="1:34" outlineLevel="1" x14ac:dyDescent="0.2">
      <c r="A299" s="122"/>
      <c r="B299" s="122"/>
      <c r="C299" s="122"/>
      <c r="D299" s="123"/>
      <c r="E299" s="121"/>
      <c r="F299" s="113"/>
      <c r="G299" s="122"/>
      <c r="H299" s="121"/>
      <c r="I299" s="124"/>
      <c r="J299" s="117"/>
      <c r="K299" s="299"/>
      <c r="L299" s="118"/>
      <c r="M299" s="125"/>
      <c r="N299" s="99">
        <f t="shared" si="48"/>
        <v>0</v>
      </c>
      <c r="P299" s="297" t="str">
        <f t="shared" si="49"/>
        <v>OUI</v>
      </c>
      <c r="Q299" s="297">
        <f t="shared" ca="1" si="51"/>
        <v>0.62482477816745496</v>
      </c>
      <c r="R299" s="202"/>
      <c r="S299" s="256" t="e">
        <f t="shared" si="50"/>
        <v>#DIV/0!</v>
      </c>
      <c r="T299" s="179"/>
      <c r="U299" s="179"/>
      <c r="V299" s="188"/>
      <c r="W299" s="179"/>
      <c r="X299" s="181"/>
      <c r="Y299" s="181"/>
      <c r="Z299" s="179"/>
      <c r="AA299" s="11"/>
      <c r="AB299" s="11"/>
      <c r="AC299" s="11"/>
      <c r="AD299" s="11"/>
      <c r="AE299" s="11"/>
      <c r="AF299" s="11"/>
      <c r="AG299" s="11"/>
      <c r="AH299" s="11"/>
    </row>
    <row r="300" spans="1:34" outlineLevel="1" x14ac:dyDescent="0.2">
      <c r="A300" s="122"/>
      <c r="B300" s="122"/>
      <c r="C300" s="122"/>
      <c r="D300" s="123"/>
      <c r="E300" s="121"/>
      <c r="F300" s="113"/>
      <c r="G300" s="122"/>
      <c r="H300" s="121"/>
      <c r="I300" s="124"/>
      <c r="J300" s="117"/>
      <c r="K300" s="299"/>
      <c r="L300" s="118"/>
      <c r="M300" s="125"/>
      <c r="N300" s="99">
        <f t="shared" si="48"/>
        <v>0</v>
      </c>
      <c r="P300" s="297" t="str">
        <f t="shared" si="49"/>
        <v>OUI</v>
      </c>
      <c r="Q300" s="297">
        <f t="shared" ca="1" si="51"/>
        <v>0.35360643568163108</v>
      </c>
      <c r="R300" s="202"/>
      <c r="S300" s="256" t="e">
        <f t="shared" si="50"/>
        <v>#DIV/0!</v>
      </c>
      <c r="T300" s="179"/>
      <c r="U300" s="179"/>
      <c r="V300" s="188"/>
      <c r="W300" s="179"/>
      <c r="X300" s="181"/>
      <c r="Y300" s="181"/>
      <c r="Z300" s="179"/>
      <c r="AA300" s="11"/>
      <c r="AB300" s="11"/>
      <c r="AC300" s="11"/>
      <c r="AD300" s="11"/>
      <c r="AE300" s="11"/>
      <c r="AF300" s="11"/>
      <c r="AG300" s="11"/>
      <c r="AH300" s="11"/>
    </row>
    <row r="301" spans="1:34" outlineLevel="1" x14ac:dyDescent="0.2">
      <c r="A301" s="122"/>
      <c r="B301" s="122"/>
      <c r="C301" s="122"/>
      <c r="D301" s="123"/>
      <c r="E301" s="121"/>
      <c r="F301" s="113"/>
      <c r="G301" s="122"/>
      <c r="H301" s="121"/>
      <c r="I301" s="124"/>
      <c r="J301" s="117"/>
      <c r="K301" s="299"/>
      <c r="L301" s="118"/>
      <c r="M301" s="125"/>
      <c r="N301" s="99">
        <f t="shared" si="48"/>
        <v>0</v>
      </c>
      <c r="P301" s="297" t="str">
        <f t="shared" si="49"/>
        <v>OUI</v>
      </c>
      <c r="Q301" s="297">
        <f t="shared" ca="1" si="51"/>
        <v>5.1115456528240344E-2</v>
      </c>
      <c r="R301" s="202"/>
      <c r="S301" s="256" t="e">
        <f t="shared" si="50"/>
        <v>#DIV/0!</v>
      </c>
      <c r="T301" s="179"/>
      <c r="U301" s="179"/>
      <c r="V301" s="188"/>
      <c r="W301" s="179"/>
      <c r="X301" s="181"/>
      <c r="Y301" s="181"/>
      <c r="Z301" s="179"/>
      <c r="AA301" s="11"/>
      <c r="AB301" s="11"/>
      <c r="AC301" s="11"/>
      <c r="AD301" s="11"/>
      <c r="AE301" s="11"/>
      <c r="AF301" s="11"/>
      <c r="AG301" s="11"/>
      <c r="AH301" s="11"/>
    </row>
    <row r="302" spans="1:34" outlineLevel="1" x14ac:dyDescent="0.2">
      <c r="A302" s="269"/>
      <c r="B302" s="270"/>
      <c r="C302" s="270"/>
      <c r="D302" s="270"/>
      <c r="E302" s="270"/>
      <c r="F302" s="270"/>
      <c r="G302" s="270"/>
      <c r="H302" s="270"/>
      <c r="I302" s="270"/>
      <c r="J302" s="271">
        <f>SUM(J290:J301)</f>
        <v>0</v>
      </c>
      <c r="K302" s="271"/>
      <c r="L302" s="271">
        <f>SUM(L290:L301)</f>
        <v>0</v>
      </c>
      <c r="M302" s="272"/>
      <c r="N302" s="271">
        <f>SUM(N290:N301)</f>
        <v>0</v>
      </c>
      <c r="O302" s="259"/>
      <c r="P302" s="259"/>
      <c r="X302" s="182" t="str">
        <f>IF(SUM(X290:X301)=0,"",SUM(X290:X301))</f>
        <v/>
      </c>
      <c r="Y302" s="182" t="str">
        <f>IF(SUM(Y290:Y301)=0,"",SUM(Y290:Y301))</f>
        <v/>
      </c>
      <c r="Z302" s="11"/>
      <c r="AA302" s="11"/>
      <c r="AB302" s="11"/>
      <c r="AC302" s="11"/>
      <c r="AD302" s="11"/>
      <c r="AE302" s="11"/>
      <c r="AF302" s="11"/>
      <c r="AG302" s="11"/>
      <c r="AH302" s="11"/>
    </row>
    <row r="303" spans="1:34" outlineLevel="1" x14ac:dyDescent="0.2">
      <c r="A303" s="259"/>
      <c r="B303" s="259"/>
      <c r="C303" s="259"/>
      <c r="D303" s="259"/>
      <c r="E303" s="259"/>
      <c r="F303" s="259"/>
      <c r="G303" s="259"/>
      <c r="H303" s="259"/>
      <c r="I303" s="259"/>
      <c r="J303" s="259"/>
      <c r="K303" s="259"/>
      <c r="L303" s="259"/>
      <c r="M303" s="259"/>
      <c r="N303" s="259"/>
    </row>
    <row r="304" spans="1:34" outlineLevel="1" x14ac:dyDescent="0.2">
      <c r="A304" s="273" t="s">
        <v>254</v>
      </c>
      <c r="B304" s="274"/>
      <c r="C304" s="274"/>
      <c r="D304" s="274"/>
      <c r="E304" s="274"/>
      <c r="F304" s="274"/>
      <c r="G304" s="274"/>
      <c r="H304" s="274"/>
      <c r="I304" s="274"/>
      <c r="J304" s="274"/>
      <c r="K304" s="274"/>
      <c r="L304" s="274"/>
      <c r="M304" s="259"/>
      <c r="N304" s="259"/>
    </row>
    <row r="305" spans="1:34" outlineLevel="1" x14ac:dyDescent="0.2">
      <c r="A305" s="295">
        <f>A290</f>
        <v>0</v>
      </c>
      <c r="B305" s="275" t="str">
        <f>A286</f>
        <v>Lot n°13 - Intitulé à renseigner</v>
      </c>
      <c r="C305" s="275" t="str">
        <f>B287</f>
        <v>Raison sociale de l'attributaire à renseigner</v>
      </c>
      <c r="D305" s="314" t="s">
        <v>260</v>
      </c>
      <c r="E305" s="315" t="s">
        <v>260</v>
      </c>
      <c r="F305" s="276">
        <f>MIN($F290:$F301)</f>
        <v>0</v>
      </c>
      <c r="G305" s="276">
        <f>MAX(F290:F301,H290:H301)</f>
        <v>0</v>
      </c>
      <c r="H305" s="277" t="s">
        <v>98</v>
      </c>
      <c r="I305" s="316" t="s">
        <v>260</v>
      </c>
      <c r="J305" s="278">
        <f>J302</f>
        <v>0</v>
      </c>
      <c r="K305" s="278">
        <f>L302</f>
        <v>0</v>
      </c>
      <c r="L305" s="259"/>
      <c r="M305" s="259"/>
      <c r="N305" s="259"/>
      <c r="O305" s="279"/>
      <c r="P305" s="54"/>
      <c r="Q305" s="54"/>
      <c r="R305" s="54"/>
      <c r="S305" s="54"/>
      <c r="T305" s="1"/>
      <c r="U305" s="1"/>
      <c r="V305" s="1"/>
      <c r="W305" s="51"/>
      <c r="X305" s="51"/>
      <c r="Y305" s="51"/>
      <c r="AH305" s="189">
        <f>N302</f>
        <v>0</v>
      </c>
    </row>
    <row r="306" spans="1:34" ht="15" outlineLevel="1" thickBot="1" x14ac:dyDescent="0.25">
      <c r="A306" s="287"/>
      <c r="B306" s="287"/>
      <c r="C306" s="287"/>
      <c r="D306" s="287"/>
      <c r="E306" s="287"/>
      <c r="F306" s="287"/>
      <c r="G306" s="287"/>
      <c r="H306" s="287"/>
      <c r="I306" s="287"/>
      <c r="J306" s="287"/>
      <c r="K306" s="287"/>
      <c r="L306" s="287"/>
      <c r="M306" s="287"/>
      <c r="N306" s="287"/>
      <c r="O306" s="293"/>
      <c r="P306" s="293"/>
      <c r="Q306" s="293"/>
      <c r="R306" s="293"/>
      <c r="S306" s="293"/>
      <c r="T306" s="293"/>
      <c r="U306" s="293"/>
      <c r="V306" s="293"/>
      <c r="W306" s="293"/>
      <c r="X306" s="293"/>
      <c r="Y306" s="293"/>
      <c r="Z306" s="293"/>
      <c r="AA306" s="293"/>
      <c r="AB306" s="293"/>
      <c r="AC306" s="293"/>
      <c r="AD306" s="293"/>
      <c r="AE306" s="293"/>
      <c r="AF306" s="293"/>
      <c r="AG306" s="293"/>
      <c r="AH306" s="293"/>
    </row>
    <row r="307" spans="1:34" ht="25.5" outlineLevel="1" x14ac:dyDescent="0.2">
      <c r="A307" s="280" t="s">
        <v>85</v>
      </c>
      <c r="B307" s="281" t="s">
        <v>99</v>
      </c>
      <c r="C307" s="282" t="str">
        <f>IF(C284="","",C284)</f>
        <v/>
      </c>
      <c r="D307" s="281" t="s">
        <v>100</v>
      </c>
      <c r="E307" s="282" t="str">
        <f>IF(E284="","",E284)</f>
        <v/>
      </c>
      <c r="F307" s="259"/>
      <c r="G307" s="17"/>
      <c r="H307" s="18"/>
      <c r="I307" s="18"/>
      <c r="J307" s="18"/>
      <c r="K307" s="18"/>
      <c r="L307" s="18"/>
      <c r="M307" s="259"/>
      <c r="N307" s="18"/>
      <c r="O307" s="1"/>
      <c r="P307" s="1"/>
      <c r="Q307" s="1"/>
      <c r="R307" s="1"/>
      <c r="S307" s="1"/>
      <c r="T307" s="1"/>
      <c r="U307" s="1"/>
      <c r="V307" s="1"/>
      <c r="W307" s="1"/>
      <c r="X307" s="1"/>
      <c r="Y307" s="1"/>
      <c r="Z307" s="1"/>
      <c r="AA307" s="1"/>
      <c r="AB307" s="1"/>
      <c r="AC307" s="1"/>
      <c r="AD307" s="1"/>
      <c r="AE307" s="1"/>
      <c r="AF307" s="1"/>
      <c r="AG307" s="1"/>
      <c r="AH307" s="1"/>
    </row>
    <row r="308" spans="1:34" outlineLevel="1" x14ac:dyDescent="0.2">
      <c r="A308" s="53"/>
      <c r="B308" s="53"/>
      <c r="C308" s="53"/>
      <c r="D308" s="27"/>
      <c r="E308" s="27"/>
      <c r="F308" s="27"/>
      <c r="G308" s="19"/>
      <c r="H308" s="19"/>
      <c r="I308" s="19"/>
      <c r="J308" s="19"/>
      <c r="K308" s="19"/>
      <c r="L308" s="19"/>
      <c r="M308" s="259"/>
      <c r="N308" s="19"/>
      <c r="O308" s="19"/>
      <c r="P308" s="19"/>
      <c r="Q308" s="19"/>
      <c r="R308" s="19"/>
      <c r="S308" s="19"/>
      <c r="T308" s="19"/>
      <c r="U308" s="19"/>
      <c r="V308" s="11"/>
      <c r="W308" s="11"/>
      <c r="X308" s="11"/>
      <c r="Y308" s="11"/>
      <c r="Z308" s="11"/>
      <c r="AA308" s="11"/>
      <c r="AB308" s="11"/>
      <c r="AC308" s="11"/>
      <c r="AD308" s="11"/>
      <c r="AE308" s="11"/>
      <c r="AF308" s="11"/>
      <c r="AG308" s="11"/>
      <c r="AH308" s="11"/>
    </row>
    <row r="309" spans="1:34" outlineLevel="1" x14ac:dyDescent="0.2">
      <c r="A309" s="383" t="s">
        <v>237</v>
      </c>
      <c r="B309" s="383"/>
      <c r="C309" s="383"/>
      <c r="D309" s="259"/>
      <c r="E309" s="259"/>
      <c r="F309" s="259"/>
      <c r="G309" s="259"/>
      <c r="H309" s="259"/>
      <c r="I309" s="259"/>
      <c r="J309" s="259"/>
      <c r="K309" s="259"/>
      <c r="L309" s="259"/>
      <c r="M309" s="259"/>
      <c r="N309" s="259"/>
      <c r="P309" s="384" t="s">
        <v>63</v>
      </c>
      <c r="Q309" s="385"/>
      <c r="R309" s="385"/>
      <c r="S309" s="385"/>
      <c r="T309" s="385"/>
      <c r="U309" s="385"/>
      <c r="V309" s="385"/>
      <c r="W309" s="385"/>
      <c r="X309" s="385"/>
      <c r="Y309" s="385"/>
      <c r="Z309" s="386"/>
      <c r="AA309" s="20"/>
      <c r="AB309" s="20"/>
      <c r="AC309" s="20"/>
      <c r="AD309" s="20"/>
      <c r="AE309" s="20"/>
      <c r="AF309" s="20"/>
      <c r="AG309" s="20"/>
      <c r="AH309" s="20"/>
    </row>
    <row r="310" spans="1:34" outlineLevel="1" x14ac:dyDescent="0.2">
      <c r="A310" s="265" t="s">
        <v>152</v>
      </c>
      <c r="B310" s="383" t="s">
        <v>154</v>
      </c>
      <c r="C310" s="383"/>
      <c r="D310" s="259"/>
      <c r="E310" s="259"/>
      <c r="F310" s="259"/>
      <c r="G310" s="259"/>
      <c r="H310" s="259"/>
      <c r="I310" s="259"/>
      <c r="J310" s="259"/>
      <c r="K310" s="259"/>
      <c r="L310" s="259"/>
      <c r="M310" s="259"/>
      <c r="N310" s="259"/>
      <c r="P310" s="387"/>
      <c r="Q310" s="388"/>
      <c r="R310" s="388"/>
      <c r="S310" s="388"/>
      <c r="T310" s="388"/>
      <c r="U310" s="388"/>
      <c r="V310" s="388"/>
      <c r="W310" s="388"/>
      <c r="X310" s="388"/>
      <c r="Y310" s="388"/>
      <c r="Z310" s="389"/>
      <c r="AA310" s="20"/>
      <c r="AB310" s="20"/>
      <c r="AC310" s="20"/>
      <c r="AD310" s="20"/>
      <c r="AE310" s="20"/>
      <c r="AF310" s="20"/>
      <c r="AG310" s="20"/>
      <c r="AH310" s="20"/>
    </row>
    <row r="311" spans="1:34" ht="41.25" customHeight="1" outlineLevel="1" x14ac:dyDescent="0.2">
      <c r="A311" s="265" t="s">
        <v>197</v>
      </c>
      <c r="B311" s="390" t="s">
        <v>199</v>
      </c>
      <c r="C311" s="391"/>
      <c r="D311" s="266"/>
      <c r="E311" s="266"/>
      <c r="F311" s="266"/>
      <c r="G311" s="266"/>
      <c r="H311" s="266"/>
      <c r="I311" s="266"/>
      <c r="J311" s="266"/>
      <c r="K311" s="266"/>
      <c r="L311" s="267"/>
      <c r="M311" s="19"/>
      <c r="N311" s="19"/>
      <c r="P311" s="392" t="s">
        <v>226</v>
      </c>
      <c r="Q311" s="392"/>
      <c r="R311" s="392"/>
      <c r="S311" s="392"/>
      <c r="T311" s="193"/>
      <c r="U311" s="193"/>
      <c r="V311" s="193"/>
      <c r="W311" s="193"/>
      <c r="X311" s="193"/>
      <c r="Y311" s="193"/>
      <c r="Z311" s="192"/>
      <c r="AA311" s="20"/>
      <c r="AB311" s="20"/>
      <c r="AC311" s="20"/>
      <c r="AD311" s="20"/>
      <c r="AE311" s="20"/>
      <c r="AF311" s="20"/>
      <c r="AG311" s="20"/>
      <c r="AH311" s="20"/>
    </row>
    <row r="312" spans="1:34" ht="165.75" outlineLevel="1" x14ac:dyDescent="0.2">
      <c r="A312" s="268" t="s">
        <v>223</v>
      </c>
      <c r="B312" s="268" t="s">
        <v>224</v>
      </c>
      <c r="C312" s="268" t="s">
        <v>1</v>
      </c>
      <c r="D312" s="268" t="s">
        <v>145</v>
      </c>
      <c r="E312" s="268" t="s">
        <v>144</v>
      </c>
      <c r="F312" s="268" t="s">
        <v>131</v>
      </c>
      <c r="G312" s="268" t="s">
        <v>147</v>
      </c>
      <c r="H312" s="268" t="s">
        <v>198</v>
      </c>
      <c r="I312" s="268" t="s">
        <v>0</v>
      </c>
      <c r="J312" s="268" t="s">
        <v>148</v>
      </c>
      <c r="K312" s="268" t="s">
        <v>205</v>
      </c>
      <c r="L312" s="268" t="s">
        <v>5</v>
      </c>
      <c r="M312" s="268" t="s">
        <v>14</v>
      </c>
      <c r="N312" s="268" t="s">
        <v>146</v>
      </c>
      <c r="P312" s="190" t="s">
        <v>218</v>
      </c>
      <c r="Q312" s="190" t="s">
        <v>219</v>
      </c>
      <c r="R312" s="190" t="s">
        <v>261</v>
      </c>
      <c r="S312" s="249" t="s">
        <v>228</v>
      </c>
      <c r="T312" s="190" t="s">
        <v>60</v>
      </c>
      <c r="U312" s="190" t="s">
        <v>61</v>
      </c>
      <c r="V312" s="191" t="s">
        <v>206</v>
      </c>
      <c r="W312" s="190" t="s">
        <v>62</v>
      </c>
      <c r="X312" s="190" t="s">
        <v>38</v>
      </c>
      <c r="Y312" s="190" t="s">
        <v>57</v>
      </c>
      <c r="Z312" s="190" t="s">
        <v>14</v>
      </c>
      <c r="AA312" s="11"/>
      <c r="AB312" s="11"/>
      <c r="AC312" s="11"/>
      <c r="AD312" s="11"/>
      <c r="AE312" s="11"/>
      <c r="AF312" s="11"/>
      <c r="AG312" s="11"/>
      <c r="AH312" s="11"/>
    </row>
    <row r="313" spans="1:34" outlineLevel="1" x14ac:dyDescent="0.2">
      <c r="A313" s="122"/>
      <c r="B313" s="122"/>
      <c r="C313" s="122"/>
      <c r="D313" s="123"/>
      <c r="E313" s="121"/>
      <c r="F313" s="121"/>
      <c r="G313" s="123"/>
      <c r="H313" s="121"/>
      <c r="I313" s="123"/>
      <c r="J313" s="111"/>
      <c r="K313" s="299"/>
      <c r="L313" s="111"/>
      <c r="M313" s="123"/>
      <c r="N313" s="99">
        <f t="shared" ref="N313:N324" si="52">J313-L313</f>
        <v>0</v>
      </c>
      <c r="P313" s="297" t="str">
        <f t="shared" ref="P313:P324" si="53">IF(COUNTIF(A:F,A313)&gt;=25,"OUI","NON")</f>
        <v>OUI</v>
      </c>
      <c r="Q313" s="297">
        <f ca="1">IF(P313="oui",RAND(),"&lt;25 lignes donc pas d'échantillonnage")</f>
        <v>0.73079430981159577</v>
      </c>
      <c r="R313" s="201"/>
      <c r="S313" s="256" t="e">
        <f t="shared" ref="S313:S324" si="54">IF(P313="oui",IF(SUMIFS(N:N,A:A,A313,R:R,"&lt;="&amp;R313)/SUMIF(A:A,A313,N:N)&lt;0.8,"hors Echantillon","Echantillon à Contrôler"), "Contrôle en exhaustif")</f>
        <v>#DIV/0!</v>
      </c>
      <c r="T313" s="179"/>
      <c r="U313" s="179"/>
      <c r="V313" s="188"/>
      <c r="W313" s="179"/>
      <c r="X313" s="181"/>
      <c r="Y313" s="181"/>
      <c r="Z313" s="179"/>
      <c r="AA313" s="11"/>
      <c r="AB313" s="11"/>
      <c r="AC313" s="11"/>
      <c r="AD313" s="11"/>
      <c r="AE313" s="11"/>
      <c r="AF313" s="11"/>
      <c r="AG313" s="11"/>
      <c r="AH313" s="11"/>
    </row>
    <row r="314" spans="1:34" outlineLevel="1" x14ac:dyDescent="0.2">
      <c r="A314" s="122"/>
      <c r="B314" s="122"/>
      <c r="C314" s="122"/>
      <c r="D314" s="123"/>
      <c r="E314" s="121"/>
      <c r="F314" s="121"/>
      <c r="G314" s="123"/>
      <c r="H314" s="121"/>
      <c r="I314" s="123"/>
      <c r="J314" s="111"/>
      <c r="K314" s="299"/>
      <c r="L314" s="111"/>
      <c r="M314" s="123"/>
      <c r="N314" s="99">
        <f t="shared" si="52"/>
        <v>0</v>
      </c>
      <c r="P314" s="297" t="str">
        <f t="shared" si="53"/>
        <v>OUI</v>
      </c>
      <c r="Q314" s="297">
        <f t="shared" ref="Q314:Q324" ca="1" si="55">IF(P314="oui",RAND(),"&lt;25 lignes donc pas d'échantillonnage")</f>
        <v>0.40039999377789914</v>
      </c>
      <c r="R314" s="201"/>
      <c r="S314" s="256" t="e">
        <f t="shared" si="54"/>
        <v>#DIV/0!</v>
      </c>
      <c r="T314" s="179"/>
      <c r="U314" s="179"/>
      <c r="V314" s="188"/>
      <c r="W314" s="179"/>
      <c r="X314" s="181"/>
      <c r="Y314" s="181"/>
      <c r="Z314" s="179"/>
      <c r="AA314" s="11"/>
      <c r="AB314" s="11"/>
      <c r="AC314" s="11"/>
      <c r="AD314" s="11"/>
      <c r="AE314" s="11"/>
      <c r="AF314" s="11"/>
      <c r="AG314" s="11"/>
      <c r="AH314" s="11"/>
    </row>
    <row r="315" spans="1:34" outlineLevel="1" x14ac:dyDescent="0.2">
      <c r="A315" s="122"/>
      <c r="B315" s="122"/>
      <c r="C315" s="122"/>
      <c r="D315" s="123"/>
      <c r="E315" s="121"/>
      <c r="F315" s="121"/>
      <c r="G315" s="123"/>
      <c r="H315" s="121"/>
      <c r="I315" s="123"/>
      <c r="J315" s="111"/>
      <c r="K315" s="299"/>
      <c r="L315" s="111"/>
      <c r="M315" s="123"/>
      <c r="N315" s="99">
        <f t="shared" si="52"/>
        <v>0</v>
      </c>
      <c r="P315" s="297" t="str">
        <f t="shared" si="53"/>
        <v>OUI</v>
      </c>
      <c r="Q315" s="297">
        <f t="shared" ca="1" si="55"/>
        <v>0.79258527458261296</v>
      </c>
      <c r="R315" s="201"/>
      <c r="S315" s="256" t="e">
        <f t="shared" si="54"/>
        <v>#DIV/0!</v>
      </c>
      <c r="T315" s="179"/>
      <c r="U315" s="179"/>
      <c r="V315" s="188"/>
      <c r="W315" s="179"/>
      <c r="X315" s="181"/>
      <c r="Y315" s="181"/>
      <c r="Z315" s="179"/>
      <c r="AA315" s="11"/>
      <c r="AB315" s="11"/>
      <c r="AC315" s="11"/>
      <c r="AD315" s="11"/>
      <c r="AE315" s="11"/>
      <c r="AF315" s="11"/>
      <c r="AG315" s="11"/>
      <c r="AH315" s="11"/>
    </row>
    <row r="316" spans="1:34" outlineLevel="1" x14ac:dyDescent="0.2">
      <c r="A316" s="122"/>
      <c r="B316" s="122"/>
      <c r="C316" s="122"/>
      <c r="D316" s="123"/>
      <c r="E316" s="121"/>
      <c r="F316" s="121"/>
      <c r="G316" s="123"/>
      <c r="H316" s="121"/>
      <c r="I316" s="123"/>
      <c r="J316" s="111"/>
      <c r="K316" s="299"/>
      <c r="L316" s="111"/>
      <c r="M316" s="123"/>
      <c r="N316" s="99">
        <f t="shared" si="52"/>
        <v>0</v>
      </c>
      <c r="P316" s="297" t="str">
        <f t="shared" si="53"/>
        <v>OUI</v>
      </c>
      <c r="Q316" s="297">
        <f t="shared" ca="1" si="55"/>
        <v>0.31645879876795868</v>
      </c>
      <c r="R316" s="201"/>
      <c r="S316" s="256" t="e">
        <f t="shared" si="54"/>
        <v>#DIV/0!</v>
      </c>
      <c r="T316" s="179"/>
      <c r="U316" s="179"/>
      <c r="V316" s="188"/>
      <c r="W316" s="179"/>
      <c r="X316" s="181"/>
      <c r="Y316" s="181"/>
      <c r="Z316" s="179"/>
      <c r="AA316" s="11"/>
      <c r="AB316" s="11"/>
      <c r="AC316" s="11"/>
      <c r="AD316" s="11"/>
      <c r="AE316" s="11"/>
      <c r="AF316" s="11"/>
      <c r="AG316" s="11"/>
      <c r="AH316" s="11"/>
    </row>
    <row r="317" spans="1:34" outlineLevel="1" x14ac:dyDescent="0.2">
      <c r="A317" s="122"/>
      <c r="B317" s="122"/>
      <c r="C317" s="122"/>
      <c r="D317" s="123"/>
      <c r="E317" s="121"/>
      <c r="F317" s="113"/>
      <c r="G317" s="122"/>
      <c r="H317" s="121"/>
      <c r="I317" s="124"/>
      <c r="J317" s="117"/>
      <c r="K317" s="299"/>
      <c r="L317" s="118"/>
      <c r="M317" s="125"/>
      <c r="N317" s="99">
        <f t="shared" si="52"/>
        <v>0</v>
      </c>
      <c r="P317" s="297" t="str">
        <f t="shared" si="53"/>
        <v>OUI</v>
      </c>
      <c r="Q317" s="297">
        <f t="shared" ca="1" si="55"/>
        <v>0.4705115196749764</v>
      </c>
      <c r="R317" s="201"/>
      <c r="S317" s="256" t="e">
        <f t="shared" si="54"/>
        <v>#DIV/0!</v>
      </c>
      <c r="T317" s="179"/>
      <c r="U317" s="179"/>
      <c r="V317" s="188"/>
      <c r="W317" s="179"/>
      <c r="X317" s="181"/>
      <c r="Y317" s="181"/>
      <c r="Z317" s="179"/>
      <c r="AA317" s="11"/>
      <c r="AB317" s="11"/>
      <c r="AC317" s="11"/>
      <c r="AD317" s="11"/>
      <c r="AE317" s="11"/>
      <c r="AF317" s="11"/>
      <c r="AG317" s="11"/>
      <c r="AH317" s="11"/>
    </row>
    <row r="318" spans="1:34" outlineLevel="1" x14ac:dyDescent="0.2">
      <c r="A318" s="122"/>
      <c r="B318" s="122"/>
      <c r="C318" s="122"/>
      <c r="D318" s="123"/>
      <c r="E318" s="121"/>
      <c r="F318" s="113"/>
      <c r="G318" s="122"/>
      <c r="H318" s="121"/>
      <c r="I318" s="124"/>
      <c r="J318" s="117"/>
      <c r="K318" s="299"/>
      <c r="L318" s="118"/>
      <c r="M318" s="125"/>
      <c r="N318" s="99">
        <f t="shared" si="52"/>
        <v>0</v>
      </c>
      <c r="P318" s="297" t="str">
        <f t="shared" si="53"/>
        <v>OUI</v>
      </c>
      <c r="Q318" s="297">
        <f t="shared" ca="1" si="55"/>
        <v>0.35362758151331852</v>
      </c>
      <c r="R318" s="201"/>
      <c r="S318" s="256" t="e">
        <f t="shared" si="54"/>
        <v>#DIV/0!</v>
      </c>
      <c r="T318" s="179"/>
      <c r="U318" s="179"/>
      <c r="V318" s="188"/>
      <c r="W318" s="179"/>
      <c r="X318" s="181"/>
      <c r="Y318" s="181"/>
      <c r="Z318" s="179"/>
      <c r="AA318" s="11"/>
      <c r="AB318" s="11"/>
      <c r="AC318" s="11"/>
      <c r="AD318" s="11"/>
      <c r="AE318" s="11"/>
      <c r="AF318" s="11"/>
      <c r="AG318" s="11"/>
      <c r="AH318" s="11"/>
    </row>
    <row r="319" spans="1:34" outlineLevel="1" x14ac:dyDescent="0.2">
      <c r="A319" s="122"/>
      <c r="B319" s="122"/>
      <c r="C319" s="122"/>
      <c r="D319" s="123"/>
      <c r="E319" s="121"/>
      <c r="F319" s="113"/>
      <c r="G319" s="122"/>
      <c r="H319" s="121"/>
      <c r="I319" s="124"/>
      <c r="J319" s="117"/>
      <c r="K319" s="299"/>
      <c r="L319" s="118"/>
      <c r="M319" s="125"/>
      <c r="N319" s="99">
        <f t="shared" si="52"/>
        <v>0</v>
      </c>
      <c r="P319" s="297" t="str">
        <f t="shared" si="53"/>
        <v>OUI</v>
      </c>
      <c r="Q319" s="297">
        <f t="shared" ca="1" si="55"/>
        <v>0.69630841164218615</v>
      </c>
      <c r="R319" s="201"/>
      <c r="S319" s="256" t="e">
        <f t="shared" si="54"/>
        <v>#DIV/0!</v>
      </c>
      <c r="T319" s="179"/>
      <c r="U319" s="179"/>
      <c r="V319" s="188"/>
      <c r="W319" s="179"/>
      <c r="X319" s="181"/>
      <c r="Y319" s="181"/>
      <c r="Z319" s="179"/>
      <c r="AA319" s="11"/>
      <c r="AB319" s="11"/>
      <c r="AC319" s="11"/>
      <c r="AD319" s="11"/>
      <c r="AE319" s="11"/>
      <c r="AF319" s="11"/>
      <c r="AG319" s="11"/>
      <c r="AH319" s="11"/>
    </row>
    <row r="320" spans="1:34" outlineLevel="1" x14ac:dyDescent="0.2">
      <c r="A320" s="122"/>
      <c r="B320" s="122"/>
      <c r="C320" s="122"/>
      <c r="D320" s="123"/>
      <c r="E320" s="121"/>
      <c r="F320" s="113"/>
      <c r="G320" s="122"/>
      <c r="H320" s="121"/>
      <c r="I320" s="124"/>
      <c r="J320" s="117"/>
      <c r="K320" s="299"/>
      <c r="L320" s="118"/>
      <c r="M320" s="125"/>
      <c r="N320" s="99">
        <f t="shared" si="52"/>
        <v>0</v>
      </c>
      <c r="P320" s="297" t="str">
        <f t="shared" si="53"/>
        <v>OUI</v>
      </c>
      <c r="Q320" s="297">
        <f t="shared" ca="1" si="55"/>
        <v>0.70295510853795162</v>
      </c>
      <c r="R320" s="202"/>
      <c r="S320" s="256" t="e">
        <f t="shared" si="54"/>
        <v>#DIV/0!</v>
      </c>
      <c r="T320" s="179"/>
      <c r="U320" s="179"/>
      <c r="V320" s="188"/>
      <c r="W320" s="179"/>
      <c r="X320" s="181"/>
      <c r="Y320" s="181"/>
      <c r="Z320" s="179"/>
      <c r="AA320" s="11"/>
      <c r="AB320" s="11"/>
      <c r="AC320" s="11"/>
      <c r="AD320" s="11"/>
      <c r="AE320" s="11"/>
      <c r="AF320" s="11"/>
      <c r="AG320" s="11"/>
      <c r="AH320" s="11"/>
    </row>
    <row r="321" spans="1:34" outlineLevel="1" x14ac:dyDescent="0.2">
      <c r="A321" s="122"/>
      <c r="B321" s="122"/>
      <c r="C321" s="122"/>
      <c r="D321" s="123"/>
      <c r="E321" s="121"/>
      <c r="F321" s="113"/>
      <c r="G321" s="122"/>
      <c r="H321" s="121"/>
      <c r="I321" s="124"/>
      <c r="J321" s="117"/>
      <c r="K321" s="299"/>
      <c r="L321" s="118"/>
      <c r="M321" s="125"/>
      <c r="N321" s="99">
        <f t="shared" si="52"/>
        <v>0</v>
      </c>
      <c r="P321" s="297" t="str">
        <f t="shared" si="53"/>
        <v>OUI</v>
      </c>
      <c r="Q321" s="297">
        <f t="shared" ca="1" si="55"/>
        <v>7.2726088110503628E-2</v>
      </c>
      <c r="R321" s="202"/>
      <c r="S321" s="256" t="e">
        <f t="shared" si="54"/>
        <v>#DIV/0!</v>
      </c>
      <c r="T321" s="179"/>
      <c r="U321" s="179"/>
      <c r="V321" s="188"/>
      <c r="W321" s="179"/>
      <c r="X321" s="181"/>
      <c r="Y321" s="181"/>
      <c r="Z321" s="179"/>
      <c r="AA321" s="11"/>
      <c r="AB321" s="11"/>
      <c r="AC321" s="11"/>
      <c r="AD321" s="11"/>
      <c r="AE321" s="11"/>
      <c r="AF321" s="11"/>
      <c r="AG321" s="11"/>
      <c r="AH321" s="11"/>
    </row>
    <row r="322" spans="1:34" outlineLevel="1" x14ac:dyDescent="0.2">
      <c r="A322" s="122"/>
      <c r="B322" s="122"/>
      <c r="C322" s="122"/>
      <c r="D322" s="123"/>
      <c r="E322" s="121"/>
      <c r="F322" s="113"/>
      <c r="G322" s="122"/>
      <c r="H322" s="121"/>
      <c r="I322" s="124"/>
      <c r="J322" s="117"/>
      <c r="K322" s="299"/>
      <c r="L322" s="118"/>
      <c r="M322" s="125"/>
      <c r="N322" s="99">
        <f t="shared" si="52"/>
        <v>0</v>
      </c>
      <c r="P322" s="297" t="str">
        <f t="shared" si="53"/>
        <v>OUI</v>
      </c>
      <c r="Q322" s="297">
        <f t="shared" ca="1" si="55"/>
        <v>0.95661715404473435</v>
      </c>
      <c r="R322" s="202"/>
      <c r="S322" s="256" t="e">
        <f t="shared" si="54"/>
        <v>#DIV/0!</v>
      </c>
      <c r="T322" s="179"/>
      <c r="U322" s="179"/>
      <c r="V322" s="188"/>
      <c r="W322" s="179"/>
      <c r="X322" s="181"/>
      <c r="Y322" s="181"/>
      <c r="Z322" s="179"/>
      <c r="AA322" s="11"/>
      <c r="AB322" s="11"/>
      <c r="AC322" s="11"/>
      <c r="AD322" s="11"/>
      <c r="AE322" s="11"/>
      <c r="AF322" s="11"/>
      <c r="AG322" s="11"/>
      <c r="AH322" s="11"/>
    </row>
    <row r="323" spans="1:34" outlineLevel="1" x14ac:dyDescent="0.2">
      <c r="A323" s="122"/>
      <c r="B323" s="122"/>
      <c r="C323" s="122"/>
      <c r="D323" s="123"/>
      <c r="E323" s="121"/>
      <c r="F323" s="113"/>
      <c r="G323" s="122"/>
      <c r="H323" s="121"/>
      <c r="I323" s="124"/>
      <c r="J323" s="117"/>
      <c r="K323" s="299"/>
      <c r="L323" s="118"/>
      <c r="M323" s="125"/>
      <c r="N323" s="99">
        <f t="shared" si="52"/>
        <v>0</v>
      </c>
      <c r="P323" s="297" t="str">
        <f t="shared" si="53"/>
        <v>OUI</v>
      </c>
      <c r="Q323" s="297">
        <f t="shared" ca="1" si="55"/>
        <v>0.88321050417977809</v>
      </c>
      <c r="R323" s="202"/>
      <c r="S323" s="256" t="e">
        <f t="shared" si="54"/>
        <v>#DIV/0!</v>
      </c>
      <c r="T323" s="179"/>
      <c r="U323" s="179"/>
      <c r="V323" s="188"/>
      <c r="W323" s="179"/>
      <c r="X323" s="181"/>
      <c r="Y323" s="181"/>
      <c r="Z323" s="179"/>
      <c r="AA323" s="11"/>
      <c r="AB323" s="11"/>
      <c r="AC323" s="11"/>
      <c r="AD323" s="11"/>
      <c r="AE323" s="11"/>
      <c r="AF323" s="11"/>
      <c r="AG323" s="11"/>
      <c r="AH323" s="11"/>
    </row>
    <row r="324" spans="1:34" outlineLevel="1" x14ac:dyDescent="0.2">
      <c r="A324" s="122"/>
      <c r="B324" s="122"/>
      <c r="C324" s="122"/>
      <c r="D324" s="123"/>
      <c r="E324" s="121"/>
      <c r="F324" s="113"/>
      <c r="G324" s="122"/>
      <c r="H324" s="121"/>
      <c r="I324" s="124"/>
      <c r="J324" s="117"/>
      <c r="K324" s="299"/>
      <c r="L324" s="118"/>
      <c r="M324" s="125"/>
      <c r="N324" s="99">
        <f t="shared" si="52"/>
        <v>0</v>
      </c>
      <c r="P324" s="297" t="str">
        <f t="shared" si="53"/>
        <v>OUI</v>
      </c>
      <c r="Q324" s="297">
        <f t="shared" ca="1" si="55"/>
        <v>0.21886548575494136</v>
      </c>
      <c r="R324" s="202"/>
      <c r="S324" s="256" t="e">
        <f t="shared" si="54"/>
        <v>#DIV/0!</v>
      </c>
      <c r="T324" s="179"/>
      <c r="U324" s="179"/>
      <c r="V324" s="188"/>
      <c r="W324" s="179"/>
      <c r="X324" s="181"/>
      <c r="Y324" s="181"/>
      <c r="Z324" s="179"/>
      <c r="AA324" s="11"/>
      <c r="AB324" s="11"/>
      <c r="AC324" s="11"/>
      <c r="AD324" s="11"/>
      <c r="AE324" s="11"/>
      <c r="AF324" s="11"/>
      <c r="AG324" s="11"/>
      <c r="AH324" s="11"/>
    </row>
    <row r="325" spans="1:34" outlineLevel="1" x14ac:dyDescent="0.2">
      <c r="A325" s="269"/>
      <c r="B325" s="270"/>
      <c r="C325" s="270"/>
      <c r="D325" s="270"/>
      <c r="E325" s="270"/>
      <c r="F325" s="270"/>
      <c r="G325" s="270"/>
      <c r="H325" s="270"/>
      <c r="I325" s="270"/>
      <c r="J325" s="271">
        <f>SUM(J313:J324)</f>
        <v>0</v>
      </c>
      <c r="K325" s="271"/>
      <c r="L325" s="271">
        <f>SUM(L313:L324)</f>
        <v>0</v>
      </c>
      <c r="M325" s="272"/>
      <c r="N325" s="271">
        <f>SUM(N313:N324)</f>
        <v>0</v>
      </c>
      <c r="O325" s="259"/>
      <c r="P325" s="259"/>
      <c r="X325" s="182" t="str">
        <f>IF(SUM(X313:X324)=0,"",SUM(X313:X324))</f>
        <v/>
      </c>
      <c r="Y325" s="182" t="str">
        <f>IF(SUM(Y313:Y324)=0,"",SUM(Y313:Y324))</f>
        <v/>
      </c>
      <c r="Z325" s="11"/>
      <c r="AA325" s="11"/>
      <c r="AB325" s="11"/>
      <c r="AC325" s="11"/>
      <c r="AD325" s="11"/>
      <c r="AE325" s="11"/>
      <c r="AF325" s="11"/>
      <c r="AG325" s="11"/>
      <c r="AH325" s="11"/>
    </row>
    <row r="326" spans="1:34" outlineLevel="1" x14ac:dyDescent="0.2">
      <c r="A326" s="259"/>
      <c r="B326" s="259"/>
      <c r="C326" s="259"/>
      <c r="D326" s="259"/>
      <c r="E326" s="259"/>
      <c r="F326" s="259"/>
      <c r="G326" s="259"/>
      <c r="H326" s="259"/>
      <c r="I326" s="259"/>
      <c r="J326" s="259"/>
      <c r="K326" s="259"/>
      <c r="L326" s="259"/>
      <c r="M326" s="259"/>
      <c r="N326" s="259"/>
    </row>
    <row r="327" spans="1:34" outlineLevel="1" x14ac:dyDescent="0.2">
      <c r="A327" s="273" t="s">
        <v>254</v>
      </c>
      <c r="B327" s="274"/>
      <c r="C327" s="274"/>
      <c r="D327" s="274"/>
      <c r="E327" s="274"/>
      <c r="F327" s="274"/>
      <c r="G327" s="274"/>
      <c r="H327" s="274"/>
      <c r="I327" s="274"/>
      <c r="J327" s="274"/>
      <c r="K327" s="274"/>
      <c r="L327" s="274"/>
      <c r="M327" s="259"/>
      <c r="N327" s="259"/>
    </row>
    <row r="328" spans="1:34" outlineLevel="1" x14ac:dyDescent="0.2">
      <c r="A328" s="295">
        <f>A313</f>
        <v>0</v>
      </c>
      <c r="B328" s="275" t="str">
        <f>A309</f>
        <v>Lot n°14 - Intitulé à renseigner</v>
      </c>
      <c r="C328" s="275" t="str">
        <f>B310</f>
        <v>Raison sociale de l'attributaire à renseigner</v>
      </c>
      <c r="D328" s="314" t="s">
        <v>260</v>
      </c>
      <c r="E328" s="315" t="s">
        <v>260</v>
      </c>
      <c r="F328" s="276">
        <f>MIN($F313:$F324)</f>
        <v>0</v>
      </c>
      <c r="G328" s="276">
        <f>MAX(F313:F324,H313:H324)</f>
        <v>0</v>
      </c>
      <c r="H328" s="277" t="s">
        <v>98</v>
      </c>
      <c r="I328" s="316" t="s">
        <v>260</v>
      </c>
      <c r="J328" s="278">
        <f>J325</f>
        <v>0</v>
      </c>
      <c r="K328" s="278">
        <f>L325</f>
        <v>0</v>
      </c>
      <c r="L328" s="259"/>
      <c r="M328" s="259"/>
      <c r="N328" s="259"/>
      <c r="O328" s="279"/>
      <c r="P328" s="54"/>
      <c r="Q328" s="54"/>
      <c r="R328" s="54"/>
      <c r="S328" s="54"/>
      <c r="T328" s="1"/>
      <c r="U328" s="1"/>
      <c r="V328" s="1"/>
      <c r="W328" s="51"/>
      <c r="X328" s="51"/>
      <c r="Y328" s="51"/>
      <c r="AH328" s="189">
        <f>N325</f>
        <v>0</v>
      </c>
    </row>
    <row r="329" spans="1:34" ht="15" outlineLevel="1" thickBot="1" x14ac:dyDescent="0.25">
      <c r="A329" s="283"/>
      <c r="B329" s="284"/>
      <c r="C329" s="284"/>
      <c r="D329" s="285"/>
      <c r="E329" s="285"/>
      <c r="F329" s="285"/>
      <c r="G329" s="285"/>
      <c r="H329" s="286"/>
      <c r="I329" s="287"/>
      <c r="J329" s="288"/>
      <c r="K329" s="288"/>
      <c r="L329" s="287"/>
      <c r="M329" s="287"/>
      <c r="N329" s="287"/>
      <c r="O329" s="289"/>
      <c r="P329" s="290"/>
      <c r="Q329" s="290"/>
      <c r="R329" s="290"/>
      <c r="S329" s="290"/>
      <c r="T329" s="291"/>
      <c r="U329" s="291"/>
      <c r="V329" s="291"/>
      <c r="W329" s="292"/>
      <c r="X329" s="292"/>
      <c r="Y329" s="292"/>
      <c r="Z329" s="293"/>
      <c r="AA329" s="293"/>
      <c r="AB329" s="293"/>
      <c r="AC329" s="293"/>
      <c r="AD329" s="293"/>
      <c r="AE329" s="293"/>
      <c r="AF329" s="293"/>
      <c r="AG329" s="293"/>
      <c r="AH329" s="294"/>
    </row>
    <row r="330" spans="1:34" ht="25.5" outlineLevel="1" x14ac:dyDescent="0.2">
      <c r="A330" s="280" t="s">
        <v>85</v>
      </c>
      <c r="B330" s="281" t="s">
        <v>99</v>
      </c>
      <c r="C330" s="282" t="str">
        <f>IF(C306="","",C306)</f>
        <v/>
      </c>
      <c r="D330" s="281" t="s">
        <v>100</v>
      </c>
      <c r="E330" s="282" t="str">
        <f>IF(E306="","",E306)</f>
        <v/>
      </c>
      <c r="F330" s="259"/>
      <c r="G330" s="17"/>
      <c r="H330" s="18"/>
      <c r="I330" s="18"/>
      <c r="J330" s="18"/>
      <c r="K330" s="18"/>
      <c r="L330" s="18"/>
      <c r="M330" s="259"/>
      <c r="N330" s="18"/>
      <c r="O330" s="1"/>
      <c r="P330" s="1"/>
      <c r="Q330" s="1"/>
      <c r="R330" s="1"/>
      <c r="S330" s="1"/>
      <c r="T330" s="1"/>
      <c r="U330" s="1"/>
      <c r="V330" s="1"/>
      <c r="W330" s="1"/>
      <c r="X330" s="1"/>
      <c r="Y330" s="1"/>
      <c r="Z330" s="1"/>
      <c r="AA330" s="1"/>
      <c r="AB330" s="1"/>
      <c r="AC330" s="1"/>
      <c r="AD330" s="1"/>
      <c r="AE330" s="1"/>
      <c r="AF330" s="1"/>
      <c r="AG330" s="1"/>
      <c r="AH330" s="1"/>
    </row>
    <row r="331" spans="1:34" outlineLevel="1" x14ac:dyDescent="0.2">
      <c r="A331" s="53"/>
      <c r="B331" s="53"/>
      <c r="C331" s="53"/>
      <c r="D331" s="27"/>
      <c r="E331" s="27"/>
      <c r="F331" s="27"/>
      <c r="G331" s="19"/>
      <c r="H331" s="19"/>
      <c r="I331" s="19"/>
      <c r="J331" s="19"/>
      <c r="K331" s="19"/>
      <c r="L331" s="19"/>
      <c r="M331" s="259"/>
      <c r="N331" s="19"/>
      <c r="O331" s="19"/>
      <c r="P331" s="19"/>
      <c r="Q331" s="19"/>
      <c r="R331" s="19"/>
      <c r="S331" s="19"/>
      <c r="T331" s="19"/>
      <c r="U331" s="19"/>
      <c r="V331" s="11"/>
      <c r="W331" s="11"/>
      <c r="X331" s="11"/>
      <c r="Y331" s="11"/>
      <c r="Z331" s="11"/>
      <c r="AA331" s="11"/>
      <c r="AB331" s="11"/>
      <c r="AC331" s="11"/>
      <c r="AD331" s="11"/>
      <c r="AE331" s="11"/>
      <c r="AF331" s="11"/>
      <c r="AG331" s="11"/>
      <c r="AH331" s="11"/>
    </row>
    <row r="332" spans="1:34" outlineLevel="1" x14ac:dyDescent="0.2">
      <c r="A332" s="383" t="s">
        <v>238</v>
      </c>
      <c r="B332" s="383"/>
      <c r="C332" s="383"/>
      <c r="D332" s="259"/>
      <c r="E332" s="259"/>
      <c r="F332" s="259"/>
      <c r="G332" s="259"/>
      <c r="H332" s="259"/>
      <c r="I332" s="259"/>
      <c r="J332" s="259"/>
      <c r="K332" s="259"/>
      <c r="L332" s="259"/>
      <c r="M332" s="259"/>
      <c r="N332" s="259"/>
      <c r="P332" s="384" t="s">
        <v>63</v>
      </c>
      <c r="Q332" s="385"/>
      <c r="R332" s="385"/>
      <c r="S332" s="385"/>
      <c r="T332" s="385"/>
      <c r="U332" s="385"/>
      <c r="V332" s="385"/>
      <c r="W332" s="385"/>
      <c r="X332" s="385"/>
      <c r="Y332" s="385"/>
      <c r="Z332" s="386"/>
      <c r="AA332" s="20"/>
      <c r="AB332" s="20"/>
      <c r="AC332" s="20"/>
      <c r="AD332" s="20"/>
      <c r="AE332" s="20"/>
      <c r="AF332" s="20"/>
      <c r="AG332" s="20"/>
      <c r="AH332" s="20"/>
    </row>
    <row r="333" spans="1:34" outlineLevel="1" x14ac:dyDescent="0.2">
      <c r="A333" s="265" t="s">
        <v>152</v>
      </c>
      <c r="B333" s="383" t="s">
        <v>154</v>
      </c>
      <c r="C333" s="383"/>
      <c r="D333" s="259"/>
      <c r="E333" s="259"/>
      <c r="F333" s="259"/>
      <c r="G333" s="259"/>
      <c r="H333" s="259"/>
      <c r="I333" s="259"/>
      <c r="J333" s="259"/>
      <c r="K333" s="259"/>
      <c r="L333" s="259"/>
      <c r="M333" s="259"/>
      <c r="N333" s="259"/>
      <c r="P333" s="387"/>
      <c r="Q333" s="388"/>
      <c r="R333" s="388"/>
      <c r="S333" s="388"/>
      <c r="T333" s="388"/>
      <c r="U333" s="388"/>
      <c r="V333" s="388"/>
      <c r="W333" s="388"/>
      <c r="X333" s="388"/>
      <c r="Y333" s="388"/>
      <c r="Z333" s="389"/>
      <c r="AA333" s="20"/>
      <c r="AB333" s="20"/>
      <c r="AC333" s="20"/>
      <c r="AD333" s="20"/>
      <c r="AE333" s="20"/>
      <c r="AF333" s="20"/>
      <c r="AG333" s="20"/>
      <c r="AH333" s="20"/>
    </row>
    <row r="334" spans="1:34" ht="49.5" customHeight="1" outlineLevel="1" x14ac:dyDescent="0.2">
      <c r="A334" s="265" t="s">
        <v>197</v>
      </c>
      <c r="B334" s="390" t="s">
        <v>199</v>
      </c>
      <c r="C334" s="391"/>
      <c r="D334" s="266"/>
      <c r="E334" s="266"/>
      <c r="F334" s="266"/>
      <c r="G334" s="266"/>
      <c r="H334" s="266"/>
      <c r="I334" s="266"/>
      <c r="J334" s="266"/>
      <c r="K334" s="266"/>
      <c r="L334" s="267"/>
      <c r="M334" s="19"/>
      <c r="N334" s="19"/>
      <c r="P334" s="392" t="s">
        <v>226</v>
      </c>
      <c r="Q334" s="392"/>
      <c r="R334" s="392"/>
      <c r="S334" s="392"/>
      <c r="T334" s="193"/>
      <c r="U334" s="193"/>
      <c r="V334" s="193"/>
      <c r="W334" s="193"/>
      <c r="X334" s="193"/>
      <c r="Y334" s="193"/>
      <c r="Z334" s="192"/>
      <c r="AA334" s="20"/>
      <c r="AB334" s="20"/>
      <c r="AC334" s="20"/>
      <c r="AD334" s="20"/>
      <c r="AE334" s="20"/>
      <c r="AF334" s="20"/>
      <c r="AG334" s="20"/>
      <c r="AH334" s="20"/>
    </row>
    <row r="335" spans="1:34" ht="165.75" outlineLevel="1" x14ac:dyDescent="0.2">
      <c r="A335" s="268" t="s">
        <v>223</v>
      </c>
      <c r="B335" s="268" t="s">
        <v>224</v>
      </c>
      <c r="C335" s="268" t="s">
        <v>1</v>
      </c>
      <c r="D335" s="268" t="s">
        <v>145</v>
      </c>
      <c r="E335" s="268" t="s">
        <v>144</v>
      </c>
      <c r="F335" s="268" t="s">
        <v>131</v>
      </c>
      <c r="G335" s="268" t="s">
        <v>147</v>
      </c>
      <c r="H335" s="268" t="s">
        <v>198</v>
      </c>
      <c r="I335" s="268" t="s">
        <v>0</v>
      </c>
      <c r="J335" s="268" t="s">
        <v>148</v>
      </c>
      <c r="K335" s="268" t="s">
        <v>205</v>
      </c>
      <c r="L335" s="268" t="s">
        <v>5</v>
      </c>
      <c r="M335" s="268" t="s">
        <v>14</v>
      </c>
      <c r="N335" s="268" t="s">
        <v>146</v>
      </c>
      <c r="P335" s="190" t="s">
        <v>218</v>
      </c>
      <c r="Q335" s="190" t="s">
        <v>219</v>
      </c>
      <c r="R335" s="190" t="s">
        <v>261</v>
      </c>
      <c r="S335" s="249" t="s">
        <v>228</v>
      </c>
      <c r="T335" s="190" t="s">
        <v>60</v>
      </c>
      <c r="U335" s="190" t="s">
        <v>61</v>
      </c>
      <c r="V335" s="191" t="s">
        <v>206</v>
      </c>
      <c r="W335" s="190" t="s">
        <v>62</v>
      </c>
      <c r="X335" s="190" t="s">
        <v>38</v>
      </c>
      <c r="Y335" s="190" t="s">
        <v>57</v>
      </c>
      <c r="Z335" s="190" t="s">
        <v>14</v>
      </c>
      <c r="AA335" s="11"/>
      <c r="AB335" s="11"/>
      <c r="AC335" s="11"/>
      <c r="AD335" s="11"/>
      <c r="AE335" s="11"/>
      <c r="AF335" s="11"/>
      <c r="AG335" s="11"/>
      <c r="AH335" s="11"/>
    </row>
    <row r="336" spans="1:34" outlineLevel="1" x14ac:dyDescent="0.2">
      <c r="A336" s="122"/>
      <c r="B336" s="122"/>
      <c r="C336" s="122"/>
      <c r="D336" s="123"/>
      <c r="E336" s="121"/>
      <c r="F336" s="121"/>
      <c r="G336" s="123"/>
      <c r="H336" s="121"/>
      <c r="I336" s="123"/>
      <c r="J336" s="111"/>
      <c r="K336" s="299"/>
      <c r="L336" s="111"/>
      <c r="M336" s="123"/>
      <c r="N336" s="99">
        <f t="shared" ref="N336:N347" si="56">J336-L336</f>
        <v>0</v>
      </c>
      <c r="P336" s="297" t="str">
        <f t="shared" ref="P336:P347" si="57">IF(COUNTIF(A:F,A336)&gt;=25,"OUI","NON")</f>
        <v>OUI</v>
      </c>
      <c r="Q336" s="297">
        <f ca="1">IF(P336="oui",RAND(),"&lt;25 lignes donc pas d'échantillonnage")</f>
        <v>0.40050211211662579</v>
      </c>
      <c r="R336" s="201"/>
      <c r="S336" s="256" t="e">
        <f t="shared" ref="S336:S347" si="58">IF(P336="oui",IF(SUMIFS(N:N,A:A,A336,R:R,"&lt;="&amp;R336)/SUMIF(A:A,A336,N:N)&lt;0.8,"hors Echantillon","Echantillon à Contrôler"), "Contrôle en exhaustif")</f>
        <v>#DIV/0!</v>
      </c>
      <c r="T336" s="179"/>
      <c r="U336" s="179"/>
      <c r="V336" s="188"/>
      <c r="W336" s="179"/>
      <c r="X336" s="181"/>
      <c r="Y336" s="181"/>
      <c r="Z336" s="179"/>
      <c r="AA336" s="11"/>
      <c r="AB336" s="11"/>
      <c r="AC336" s="11"/>
      <c r="AD336" s="11"/>
      <c r="AE336" s="11"/>
      <c r="AF336" s="11"/>
      <c r="AG336" s="11"/>
      <c r="AH336" s="11"/>
    </row>
    <row r="337" spans="1:34" outlineLevel="1" x14ac:dyDescent="0.2">
      <c r="A337" s="122"/>
      <c r="B337" s="122"/>
      <c r="C337" s="122"/>
      <c r="D337" s="123"/>
      <c r="E337" s="121"/>
      <c r="F337" s="121"/>
      <c r="G337" s="123"/>
      <c r="H337" s="121"/>
      <c r="I337" s="123"/>
      <c r="J337" s="111"/>
      <c r="K337" s="299"/>
      <c r="L337" s="111"/>
      <c r="M337" s="123"/>
      <c r="N337" s="99">
        <f t="shared" si="56"/>
        <v>0</v>
      </c>
      <c r="P337" s="297" t="str">
        <f t="shared" si="57"/>
        <v>OUI</v>
      </c>
      <c r="Q337" s="297">
        <f t="shared" ref="Q337:Q347" ca="1" si="59">IF(P337="oui",RAND(),"&lt;25 lignes donc pas d'échantillonnage")</f>
        <v>0.91059445431854125</v>
      </c>
      <c r="R337" s="201"/>
      <c r="S337" s="256" t="e">
        <f t="shared" si="58"/>
        <v>#DIV/0!</v>
      </c>
      <c r="T337" s="179"/>
      <c r="U337" s="179"/>
      <c r="V337" s="188"/>
      <c r="W337" s="179"/>
      <c r="X337" s="181"/>
      <c r="Y337" s="181"/>
      <c r="Z337" s="179"/>
      <c r="AA337" s="11"/>
      <c r="AB337" s="11"/>
      <c r="AC337" s="11"/>
      <c r="AD337" s="11"/>
      <c r="AE337" s="11"/>
      <c r="AF337" s="11"/>
      <c r="AG337" s="11"/>
      <c r="AH337" s="11"/>
    </row>
    <row r="338" spans="1:34" outlineLevel="1" x14ac:dyDescent="0.2">
      <c r="A338" s="122"/>
      <c r="B338" s="122"/>
      <c r="C338" s="122"/>
      <c r="D338" s="123"/>
      <c r="E338" s="121"/>
      <c r="F338" s="121"/>
      <c r="G338" s="123"/>
      <c r="H338" s="121"/>
      <c r="I338" s="123"/>
      <c r="J338" s="111"/>
      <c r="K338" s="299"/>
      <c r="L338" s="111"/>
      <c r="M338" s="123"/>
      <c r="N338" s="99">
        <f t="shared" si="56"/>
        <v>0</v>
      </c>
      <c r="P338" s="297" t="str">
        <f t="shared" si="57"/>
        <v>OUI</v>
      </c>
      <c r="Q338" s="297">
        <f t="shared" ca="1" si="59"/>
        <v>0.30133363466896179</v>
      </c>
      <c r="R338" s="201"/>
      <c r="S338" s="256" t="e">
        <f t="shared" si="58"/>
        <v>#DIV/0!</v>
      </c>
      <c r="T338" s="179"/>
      <c r="U338" s="179"/>
      <c r="V338" s="188"/>
      <c r="W338" s="179"/>
      <c r="X338" s="181"/>
      <c r="Y338" s="181"/>
      <c r="Z338" s="179"/>
      <c r="AA338" s="11"/>
      <c r="AB338" s="11"/>
      <c r="AC338" s="11"/>
      <c r="AD338" s="11"/>
      <c r="AE338" s="11"/>
      <c r="AF338" s="11"/>
      <c r="AG338" s="11"/>
      <c r="AH338" s="11"/>
    </row>
    <row r="339" spans="1:34" outlineLevel="1" x14ac:dyDescent="0.2">
      <c r="A339" s="122"/>
      <c r="B339" s="122"/>
      <c r="C339" s="122"/>
      <c r="D339" s="123"/>
      <c r="E339" s="121"/>
      <c r="F339" s="121"/>
      <c r="G339" s="123"/>
      <c r="H339" s="121"/>
      <c r="I339" s="123"/>
      <c r="J339" s="111"/>
      <c r="K339" s="299"/>
      <c r="L339" s="111"/>
      <c r="M339" s="123"/>
      <c r="N339" s="99">
        <f t="shared" si="56"/>
        <v>0</v>
      </c>
      <c r="P339" s="297" t="str">
        <f t="shared" si="57"/>
        <v>OUI</v>
      </c>
      <c r="Q339" s="297">
        <f t="shared" ca="1" si="59"/>
        <v>0.6884451207040746</v>
      </c>
      <c r="R339" s="201"/>
      <c r="S339" s="256" t="e">
        <f t="shared" si="58"/>
        <v>#DIV/0!</v>
      </c>
      <c r="T339" s="179"/>
      <c r="U339" s="179"/>
      <c r="V339" s="188"/>
      <c r="W339" s="179"/>
      <c r="X339" s="181"/>
      <c r="Y339" s="181"/>
      <c r="Z339" s="179"/>
      <c r="AA339" s="11"/>
      <c r="AB339" s="11"/>
      <c r="AC339" s="11"/>
      <c r="AD339" s="11"/>
      <c r="AE339" s="11"/>
      <c r="AF339" s="11"/>
      <c r="AG339" s="11"/>
      <c r="AH339" s="11"/>
    </row>
    <row r="340" spans="1:34" outlineLevel="1" x14ac:dyDescent="0.2">
      <c r="A340" s="122"/>
      <c r="B340" s="122"/>
      <c r="C340" s="122"/>
      <c r="D340" s="123"/>
      <c r="E340" s="121"/>
      <c r="F340" s="113"/>
      <c r="G340" s="122"/>
      <c r="H340" s="121"/>
      <c r="I340" s="124"/>
      <c r="J340" s="117"/>
      <c r="K340" s="299"/>
      <c r="L340" s="118"/>
      <c r="M340" s="125"/>
      <c r="N340" s="99">
        <f t="shared" si="56"/>
        <v>0</v>
      </c>
      <c r="P340" s="297" t="str">
        <f t="shared" si="57"/>
        <v>OUI</v>
      </c>
      <c r="Q340" s="297">
        <f t="shared" ca="1" si="59"/>
        <v>0.69858186196016436</v>
      </c>
      <c r="R340" s="201"/>
      <c r="S340" s="256" t="e">
        <f t="shared" si="58"/>
        <v>#DIV/0!</v>
      </c>
      <c r="T340" s="179"/>
      <c r="U340" s="179"/>
      <c r="V340" s="188"/>
      <c r="W340" s="179"/>
      <c r="X340" s="181"/>
      <c r="Y340" s="181"/>
      <c r="Z340" s="179"/>
      <c r="AA340" s="11"/>
      <c r="AB340" s="11"/>
      <c r="AC340" s="11"/>
      <c r="AD340" s="11"/>
      <c r="AE340" s="11"/>
      <c r="AF340" s="11"/>
      <c r="AG340" s="11"/>
      <c r="AH340" s="11"/>
    </row>
    <row r="341" spans="1:34" outlineLevel="1" x14ac:dyDescent="0.2">
      <c r="A341" s="122"/>
      <c r="B341" s="122"/>
      <c r="C341" s="122"/>
      <c r="D341" s="123"/>
      <c r="E341" s="121"/>
      <c r="F341" s="113"/>
      <c r="G341" s="122"/>
      <c r="H341" s="121"/>
      <c r="I341" s="124"/>
      <c r="J341" s="117"/>
      <c r="K341" s="299"/>
      <c r="L341" s="118"/>
      <c r="M341" s="125"/>
      <c r="N341" s="99">
        <f t="shared" si="56"/>
        <v>0</v>
      </c>
      <c r="P341" s="297" t="str">
        <f t="shared" si="57"/>
        <v>OUI</v>
      </c>
      <c r="Q341" s="297">
        <f t="shared" ca="1" si="59"/>
        <v>0.78674830980500376</v>
      </c>
      <c r="R341" s="201"/>
      <c r="S341" s="256" t="e">
        <f t="shared" si="58"/>
        <v>#DIV/0!</v>
      </c>
      <c r="T341" s="179"/>
      <c r="U341" s="179"/>
      <c r="V341" s="188"/>
      <c r="W341" s="179"/>
      <c r="X341" s="181"/>
      <c r="Y341" s="181"/>
      <c r="Z341" s="179"/>
      <c r="AA341" s="11"/>
      <c r="AB341" s="11"/>
      <c r="AC341" s="11"/>
      <c r="AD341" s="11"/>
      <c r="AE341" s="11"/>
      <c r="AF341" s="11"/>
      <c r="AG341" s="11"/>
      <c r="AH341" s="11"/>
    </row>
    <row r="342" spans="1:34" outlineLevel="1" x14ac:dyDescent="0.2">
      <c r="A342" s="122"/>
      <c r="B342" s="122"/>
      <c r="C342" s="122"/>
      <c r="D342" s="123"/>
      <c r="E342" s="121"/>
      <c r="F342" s="113"/>
      <c r="G342" s="122"/>
      <c r="H342" s="121"/>
      <c r="I342" s="124"/>
      <c r="J342" s="117"/>
      <c r="K342" s="299"/>
      <c r="L342" s="118"/>
      <c r="M342" s="125"/>
      <c r="N342" s="99">
        <f t="shared" si="56"/>
        <v>0</v>
      </c>
      <c r="P342" s="297" t="str">
        <f t="shared" si="57"/>
        <v>OUI</v>
      </c>
      <c r="Q342" s="297">
        <f t="shared" ca="1" si="59"/>
        <v>0.87075589104455964</v>
      </c>
      <c r="R342" s="201"/>
      <c r="S342" s="256" t="e">
        <f t="shared" si="58"/>
        <v>#DIV/0!</v>
      </c>
      <c r="T342" s="179"/>
      <c r="U342" s="179"/>
      <c r="V342" s="188"/>
      <c r="W342" s="179"/>
      <c r="X342" s="181"/>
      <c r="Y342" s="181"/>
      <c r="Z342" s="179"/>
      <c r="AA342" s="11"/>
      <c r="AB342" s="11"/>
      <c r="AC342" s="11"/>
      <c r="AD342" s="11"/>
      <c r="AE342" s="11"/>
      <c r="AF342" s="11"/>
      <c r="AG342" s="11"/>
      <c r="AH342" s="11"/>
    </row>
    <row r="343" spans="1:34" outlineLevel="1" x14ac:dyDescent="0.2">
      <c r="A343" s="122"/>
      <c r="B343" s="122"/>
      <c r="C343" s="122"/>
      <c r="D343" s="123"/>
      <c r="E343" s="121"/>
      <c r="F343" s="113"/>
      <c r="G343" s="122"/>
      <c r="H343" s="121"/>
      <c r="I343" s="124"/>
      <c r="J343" s="117"/>
      <c r="K343" s="299"/>
      <c r="L343" s="118"/>
      <c r="M343" s="125"/>
      <c r="N343" s="99">
        <f t="shared" si="56"/>
        <v>0</v>
      </c>
      <c r="P343" s="297" t="str">
        <f t="shared" si="57"/>
        <v>OUI</v>
      </c>
      <c r="Q343" s="297">
        <f t="shared" ca="1" si="59"/>
        <v>0.24217401421990281</v>
      </c>
      <c r="R343" s="202"/>
      <c r="S343" s="256" t="e">
        <f t="shared" si="58"/>
        <v>#DIV/0!</v>
      </c>
      <c r="T343" s="179"/>
      <c r="U343" s="179"/>
      <c r="V343" s="188"/>
      <c r="W343" s="179"/>
      <c r="X343" s="181"/>
      <c r="Y343" s="181"/>
      <c r="Z343" s="179"/>
      <c r="AA343" s="11"/>
      <c r="AB343" s="11"/>
      <c r="AC343" s="11"/>
      <c r="AD343" s="11"/>
      <c r="AE343" s="11"/>
      <c r="AF343" s="11"/>
      <c r="AG343" s="11"/>
      <c r="AH343" s="11"/>
    </row>
    <row r="344" spans="1:34" outlineLevel="1" x14ac:dyDescent="0.2">
      <c r="A344" s="122"/>
      <c r="B344" s="122"/>
      <c r="C344" s="122"/>
      <c r="D344" s="123"/>
      <c r="E344" s="121"/>
      <c r="F344" s="113"/>
      <c r="G344" s="122"/>
      <c r="H344" s="121"/>
      <c r="I344" s="124"/>
      <c r="J344" s="117"/>
      <c r="K344" s="299"/>
      <c r="L344" s="118"/>
      <c r="M344" s="125"/>
      <c r="N344" s="99">
        <f t="shared" si="56"/>
        <v>0</v>
      </c>
      <c r="P344" s="297" t="str">
        <f t="shared" si="57"/>
        <v>OUI</v>
      </c>
      <c r="Q344" s="297">
        <f t="shared" ca="1" si="59"/>
        <v>0.51199892352326148</v>
      </c>
      <c r="R344" s="202"/>
      <c r="S344" s="256" t="e">
        <f t="shared" si="58"/>
        <v>#DIV/0!</v>
      </c>
      <c r="T344" s="179"/>
      <c r="U344" s="179"/>
      <c r="V344" s="188"/>
      <c r="W344" s="179"/>
      <c r="X344" s="181"/>
      <c r="Y344" s="181"/>
      <c r="Z344" s="179"/>
      <c r="AA344" s="11"/>
      <c r="AB344" s="11"/>
      <c r="AC344" s="11"/>
      <c r="AD344" s="11"/>
      <c r="AE344" s="11"/>
      <c r="AF344" s="11"/>
      <c r="AG344" s="11"/>
      <c r="AH344" s="11"/>
    </row>
    <row r="345" spans="1:34" outlineLevel="1" x14ac:dyDescent="0.2">
      <c r="A345" s="122"/>
      <c r="B345" s="122"/>
      <c r="C345" s="122"/>
      <c r="D345" s="123"/>
      <c r="E345" s="121"/>
      <c r="F345" s="113"/>
      <c r="G345" s="122"/>
      <c r="H345" s="121"/>
      <c r="I345" s="124"/>
      <c r="J345" s="117"/>
      <c r="K345" s="299"/>
      <c r="L345" s="118"/>
      <c r="M345" s="125"/>
      <c r="N345" s="99">
        <f t="shared" si="56"/>
        <v>0</v>
      </c>
      <c r="P345" s="297" t="str">
        <f t="shared" si="57"/>
        <v>OUI</v>
      </c>
      <c r="Q345" s="297">
        <f t="shared" ca="1" si="59"/>
        <v>0.80362391480494688</v>
      </c>
      <c r="R345" s="202"/>
      <c r="S345" s="256" t="e">
        <f t="shared" si="58"/>
        <v>#DIV/0!</v>
      </c>
      <c r="T345" s="179"/>
      <c r="U345" s="179"/>
      <c r="V345" s="188"/>
      <c r="W345" s="179"/>
      <c r="X345" s="181"/>
      <c r="Y345" s="181"/>
      <c r="Z345" s="179"/>
      <c r="AA345" s="11"/>
      <c r="AB345" s="11"/>
      <c r="AC345" s="11"/>
      <c r="AD345" s="11"/>
      <c r="AE345" s="11"/>
      <c r="AF345" s="11"/>
      <c r="AG345" s="11"/>
      <c r="AH345" s="11"/>
    </row>
    <row r="346" spans="1:34" outlineLevel="1" x14ac:dyDescent="0.2">
      <c r="A346" s="122"/>
      <c r="B346" s="122"/>
      <c r="C346" s="122"/>
      <c r="D346" s="123"/>
      <c r="E346" s="121"/>
      <c r="F346" s="113"/>
      <c r="G346" s="122"/>
      <c r="H346" s="121"/>
      <c r="I346" s="124"/>
      <c r="J346" s="117"/>
      <c r="K346" s="299"/>
      <c r="L346" s="118"/>
      <c r="M346" s="125"/>
      <c r="N346" s="99">
        <f t="shared" si="56"/>
        <v>0</v>
      </c>
      <c r="P346" s="297" t="str">
        <f t="shared" si="57"/>
        <v>OUI</v>
      </c>
      <c r="Q346" s="297">
        <f t="shared" ca="1" si="59"/>
        <v>0.17694938729404575</v>
      </c>
      <c r="R346" s="202"/>
      <c r="S346" s="256" t="e">
        <f t="shared" si="58"/>
        <v>#DIV/0!</v>
      </c>
      <c r="T346" s="179"/>
      <c r="U346" s="179"/>
      <c r="V346" s="188"/>
      <c r="W346" s="179"/>
      <c r="X346" s="181"/>
      <c r="Y346" s="181"/>
      <c r="Z346" s="179"/>
      <c r="AA346" s="11"/>
      <c r="AB346" s="11"/>
      <c r="AC346" s="11"/>
      <c r="AD346" s="11"/>
      <c r="AE346" s="11"/>
      <c r="AF346" s="11"/>
      <c r="AG346" s="11"/>
      <c r="AH346" s="11"/>
    </row>
    <row r="347" spans="1:34" outlineLevel="1" x14ac:dyDescent="0.2">
      <c r="A347" s="122"/>
      <c r="B347" s="122"/>
      <c r="C347" s="122"/>
      <c r="D347" s="123"/>
      <c r="E347" s="121"/>
      <c r="F347" s="113"/>
      <c r="G347" s="122"/>
      <c r="H347" s="121"/>
      <c r="I347" s="124"/>
      <c r="J347" s="117"/>
      <c r="K347" s="299"/>
      <c r="L347" s="118"/>
      <c r="M347" s="125"/>
      <c r="N347" s="99">
        <f t="shared" si="56"/>
        <v>0</v>
      </c>
      <c r="P347" s="297" t="str">
        <f t="shared" si="57"/>
        <v>OUI</v>
      </c>
      <c r="Q347" s="297">
        <f t="shared" ca="1" si="59"/>
        <v>0.83778289060042266</v>
      </c>
      <c r="R347" s="202"/>
      <c r="S347" s="256" t="e">
        <f t="shared" si="58"/>
        <v>#DIV/0!</v>
      </c>
      <c r="T347" s="179"/>
      <c r="U347" s="179"/>
      <c r="V347" s="188"/>
      <c r="W347" s="179"/>
      <c r="X347" s="181"/>
      <c r="Y347" s="181"/>
      <c r="Z347" s="179"/>
      <c r="AA347" s="11"/>
      <c r="AB347" s="11"/>
      <c r="AC347" s="11"/>
      <c r="AD347" s="11"/>
      <c r="AE347" s="11"/>
      <c r="AF347" s="11"/>
      <c r="AG347" s="11"/>
      <c r="AH347" s="11"/>
    </row>
    <row r="348" spans="1:34" outlineLevel="1" x14ac:dyDescent="0.2">
      <c r="A348" s="269"/>
      <c r="B348" s="270"/>
      <c r="C348" s="270"/>
      <c r="D348" s="270"/>
      <c r="E348" s="270"/>
      <c r="F348" s="270"/>
      <c r="G348" s="270"/>
      <c r="H348" s="270"/>
      <c r="I348" s="270"/>
      <c r="J348" s="271">
        <f>SUM(J336:J347)</f>
        <v>0</v>
      </c>
      <c r="K348" s="271"/>
      <c r="L348" s="271">
        <f>SUM(L336:L347)</f>
        <v>0</v>
      </c>
      <c r="M348" s="272"/>
      <c r="N348" s="271">
        <f>SUM(N336:N347)</f>
        <v>0</v>
      </c>
      <c r="O348" s="259"/>
      <c r="P348" s="259"/>
      <c r="X348" s="182" t="str">
        <f>IF(SUM(X336:X347)=0,"",SUM(X336:X347))</f>
        <v/>
      </c>
      <c r="Y348" s="182" t="str">
        <f>IF(SUM(Y336:Y347)=0,"",SUM(Y336:Y347))</f>
        <v/>
      </c>
      <c r="Z348" s="11"/>
      <c r="AA348" s="11"/>
      <c r="AB348" s="11"/>
      <c r="AC348" s="11"/>
      <c r="AD348" s="11"/>
      <c r="AE348" s="11"/>
      <c r="AF348" s="11"/>
      <c r="AG348" s="11"/>
      <c r="AH348" s="11"/>
    </row>
    <row r="349" spans="1:34" outlineLevel="1" x14ac:dyDescent="0.2">
      <c r="A349" s="259"/>
      <c r="B349" s="259"/>
      <c r="C349" s="259"/>
      <c r="D349" s="259"/>
      <c r="E349" s="259"/>
      <c r="F349" s="259"/>
      <c r="G349" s="259"/>
      <c r="H349" s="259"/>
      <c r="I349" s="259"/>
      <c r="J349" s="259"/>
      <c r="K349" s="259"/>
      <c r="L349" s="259"/>
      <c r="M349" s="259"/>
      <c r="N349" s="259"/>
    </row>
    <row r="350" spans="1:34" outlineLevel="1" x14ac:dyDescent="0.2">
      <c r="A350" s="273" t="s">
        <v>254</v>
      </c>
      <c r="B350" s="274"/>
      <c r="C350" s="274"/>
      <c r="D350" s="274"/>
      <c r="E350" s="274"/>
      <c r="F350" s="274"/>
      <c r="G350" s="274"/>
      <c r="H350" s="274"/>
      <c r="I350" s="274"/>
      <c r="J350" s="274"/>
      <c r="K350" s="274"/>
      <c r="L350" s="274"/>
      <c r="M350" s="259"/>
      <c r="N350" s="259"/>
    </row>
    <row r="351" spans="1:34" outlineLevel="1" x14ac:dyDescent="0.2">
      <c r="A351" s="295">
        <f>A336</f>
        <v>0</v>
      </c>
      <c r="B351" s="275" t="str">
        <f>A332</f>
        <v>Lot n°15 - Intitulé à renseigner</v>
      </c>
      <c r="C351" s="275" t="str">
        <f>B333</f>
        <v>Raison sociale de l'attributaire à renseigner</v>
      </c>
      <c r="D351" s="314" t="s">
        <v>260</v>
      </c>
      <c r="E351" s="315" t="s">
        <v>260</v>
      </c>
      <c r="F351" s="276">
        <f>MIN($F336:$F347)</f>
        <v>0</v>
      </c>
      <c r="G351" s="276">
        <f>MAX(F336:F347,H336:H347)</f>
        <v>0</v>
      </c>
      <c r="H351" s="277" t="s">
        <v>98</v>
      </c>
      <c r="I351" s="316" t="s">
        <v>260</v>
      </c>
      <c r="J351" s="278">
        <f>J348</f>
        <v>0</v>
      </c>
      <c r="K351" s="278">
        <f>L348</f>
        <v>0</v>
      </c>
      <c r="L351" s="259"/>
      <c r="M351" s="259"/>
      <c r="N351" s="259"/>
      <c r="O351" s="279"/>
      <c r="P351" s="54"/>
      <c r="Q351" s="54"/>
      <c r="R351" s="54"/>
      <c r="S351" s="54"/>
      <c r="T351" s="1"/>
      <c r="U351" s="1"/>
      <c r="V351" s="1"/>
      <c r="W351" s="51"/>
      <c r="X351" s="51"/>
      <c r="Y351" s="51"/>
      <c r="AH351" s="189">
        <f>N348</f>
        <v>0</v>
      </c>
    </row>
    <row r="352" spans="1:34" ht="15" outlineLevel="1" thickBot="1" x14ac:dyDescent="0.25">
      <c r="A352" s="287"/>
      <c r="B352" s="287"/>
      <c r="C352" s="287"/>
      <c r="D352" s="287"/>
      <c r="E352" s="287"/>
      <c r="F352" s="287"/>
      <c r="G352" s="287"/>
      <c r="H352" s="287"/>
      <c r="I352" s="287"/>
      <c r="J352" s="287"/>
      <c r="K352" s="287"/>
      <c r="L352" s="287"/>
      <c r="M352" s="287"/>
      <c r="N352" s="287"/>
      <c r="O352" s="293"/>
      <c r="P352" s="293"/>
      <c r="Q352" s="293"/>
      <c r="R352" s="293"/>
      <c r="S352" s="293"/>
      <c r="T352" s="293"/>
      <c r="U352" s="293"/>
      <c r="V352" s="293"/>
      <c r="W352" s="293"/>
      <c r="X352" s="293"/>
      <c r="Y352" s="293"/>
      <c r="Z352" s="293"/>
      <c r="AA352" s="293"/>
      <c r="AB352" s="293"/>
      <c r="AC352" s="293"/>
      <c r="AD352" s="293"/>
      <c r="AE352" s="293"/>
      <c r="AF352" s="293"/>
      <c r="AG352" s="293"/>
      <c r="AH352" s="293"/>
    </row>
    <row r="353" spans="1:34" ht="25.5" outlineLevel="1" x14ac:dyDescent="0.2">
      <c r="A353" s="280" t="s">
        <v>85</v>
      </c>
      <c r="B353" s="281" t="s">
        <v>99</v>
      </c>
      <c r="C353" s="282" t="str">
        <f>IF(C329="","",C329)</f>
        <v/>
      </c>
      <c r="D353" s="281" t="s">
        <v>100</v>
      </c>
      <c r="E353" s="282" t="str">
        <f>IF(E329="","",E329)</f>
        <v/>
      </c>
      <c r="F353" s="259"/>
      <c r="G353" s="17"/>
      <c r="H353" s="18"/>
      <c r="I353" s="18"/>
      <c r="J353" s="18"/>
      <c r="K353" s="18"/>
      <c r="L353" s="18"/>
      <c r="M353" s="259"/>
      <c r="N353" s="18"/>
      <c r="O353" s="1"/>
      <c r="P353" s="1"/>
      <c r="Q353" s="1"/>
      <c r="R353" s="1"/>
      <c r="S353" s="1"/>
      <c r="T353" s="1"/>
      <c r="U353" s="1"/>
      <c r="V353" s="1"/>
      <c r="W353" s="1"/>
      <c r="X353" s="1"/>
      <c r="Y353" s="1"/>
      <c r="Z353" s="1"/>
      <c r="AA353" s="1"/>
      <c r="AB353" s="1"/>
      <c r="AC353" s="1"/>
      <c r="AD353" s="1"/>
      <c r="AE353" s="1"/>
      <c r="AF353" s="1"/>
      <c r="AG353" s="1"/>
      <c r="AH353" s="1"/>
    </row>
    <row r="354" spans="1:34" outlineLevel="1" x14ac:dyDescent="0.2">
      <c r="A354" s="53"/>
      <c r="B354" s="53"/>
      <c r="C354" s="53"/>
      <c r="D354" s="27"/>
      <c r="E354" s="27"/>
      <c r="F354" s="27"/>
      <c r="G354" s="19"/>
      <c r="H354" s="19"/>
      <c r="I354" s="19"/>
      <c r="J354" s="19"/>
      <c r="K354" s="19"/>
      <c r="L354" s="19"/>
      <c r="M354" s="259"/>
      <c r="N354" s="19"/>
      <c r="O354" s="19"/>
      <c r="P354" s="19"/>
      <c r="Q354" s="19"/>
      <c r="R354" s="19"/>
      <c r="S354" s="19"/>
      <c r="T354" s="19"/>
      <c r="U354" s="19"/>
      <c r="V354" s="11"/>
      <c r="W354" s="11"/>
      <c r="X354" s="11"/>
      <c r="Y354" s="11"/>
      <c r="Z354" s="11"/>
      <c r="AA354" s="11"/>
      <c r="AB354" s="11"/>
      <c r="AC354" s="11"/>
      <c r="AD354" s="11"/>
      <c r="AE354" s="11"/>
      <c r="AF354" s="11"/>
      <c r="AG354" s="11"/>
      <c r="AH354" s="11"/>
    </row>
    <row r="355" spans="1:34" outlineLevel="1" x14ac:dyDescent="0.2">
      <c r="A355" s="383" t="s">
        <v>239</v>
      </c>
      <c r="B355" s="383"/>
      <c r="C355" s="383"/>
      <c r="D355" s="259"/>
      <c r="E355" s="259"/>
      <c r="F355" s="259"/>
      <c r="G355" s="259"/>
      <c r="H355" s="259"/>
      <c r="I355" s="259"/>
      <c r="J355" s="259"/>
      <c r="K355" s="259"/>
      <c r="L355" s="259"/>
      <c r="M355" s="259"/>
      <c r="N355" s="259"/>
      <c r="P355" s="384" t="s">
        <v>63</v>
      </c>
      <c r="Q355" s="385"/>
      <c r="R355" s="385"/>
      <c r="S355" s="385"/>
      <c r="T355" s="385"/>
      <c r="U355" s="385"/>
      <c r="V355" s="385"/>
      <c r="W355" s="385"/>
      <c r="X355" s="385"/>
      <c r="Y355" s="385"/>
      <c r="Z355" s="386"/>
      <c r="AA355" s="20"/>
      <c r="AB355" s="20"/>
      <c r="AC355" s="20"/>
      <c r="AD355" s="20"/>
      <c r="AE355" s="20"/>
      <c r="AF355" s="20"/>
      <c r="AG355" s="20"/>
      <c r="AH355" s="20"/>
    </row>
    <row r="356" spans="1:34" outlineLevel="1" x14ac:dyDescent="0.2">
      <c r="A356" s="265" t="s">
        <v>152</v>
      </c>
      <c r="B356" s="383" t="s">
        <v>154</v>
      </c>
      <c r="C356" s="383"/>
      <c r="D356" s="259"/>
      <c r="E356" s="259"/>
      <c r="F356" s="259"/>
      <c r="G356" s="259"/>
      <c r="H356" s="259"/>
      <c r="I356" s="259"/>
      <c r="J356" s="259"/>
      <c r="K356" s="259"/>
      <c r="L356" s="259"/>
      <c r="M356" s="259"/>
      <c r="N356" s="259"/>
      <c r="P356" s="387"/>
      <c r="Q356" s="388"/>
      <c r="R356" s="388"/>
      <c r="S356" s="388"/>
      <c r="T356" s="388"/>
      <c r="U356" s="388"/>
      <c r="V356" s="388"/>
      <c r="W356" s="388"/>
      <c r="X356" s="388"/>
      <c r="Y356" s="388"/>
      <c r="Z356" s="389"/>
      <c r="AA356" s="20"/>
      <c r="AB356" s="20"/>
      <c r="AC356" s="20"/>
      <c r="AD356" s="20"/>
      <c r="AE356" s="20"/>
      <c r="AF356" s="20"/>
      <c r="AG356" s="20"/>
      <c r="AH356" s="20"/>
    </row>
    <row r="357" spans="1:34" ht="61.5" customHeight="1" outlineLevel="1" x14ac:dyDescent="0.2">
      <c r="A357" s="265" t="s">
        <v>197</v>
      </c>
      <c r="B357" s="390" t="s">
        <v>199</v>
      </c>
      <c r="C357" s="391"/>
      <c r="D357" s="266"/>
      <c r="E357" s="266"/>
      <c r="F357" s="266"/>
      <c r="G357" s="266"/>
      <c r="H357" s="266"/>
      <c r="I357" s="266"/>
      <c r="J357" s="266"/>
      <c r="K357" s="266"/>
      <c r="L357" s="267"/>
      <c r="M357" s="19"/>
      <c r="N357" s="19"/>
      <c r="P357" s="392" t="s">
        <v>226</v>
      </c>
      <c r="Q357" s="392"/>
      <c r="R357" s="392"/>
      <c r="S357" s="392"/>
      <c r="T357" s="193"/>
      <c r="U357" s="193"/>
      <c r="V357" s="193"/>
      <c r="W357" s="193"/>
      <c r="X357" s="193"/>
      <c r="Y357" s="193"/>
      <c r="Z357" s="192"/>
      <c r="AA357" s="20"/>
      <c r="AB357" s="20"/>
      <c r="AC357" s="20"/>
      <c r="AD357" s="20"/>
      <c r="AE357" s="20"/>
      <c r="AF357" s="20"/>
      <c r="AG357" s="20"/>
      <c r="AH357" s="20"/>
    </row>
    <row r="358" spans="1:34" ht="183" customHeight="1" outlineLevel="1" x14ac:dyDescent="0.2">
      <c r="A358" s="268" t="s">
        <v>223</v>
      </c>
      <c r="B358" s="268" t="s">
        <v>224</v>
      </c>
      <c r="C358" s="268" t="s">
        <v>1</v>
      </c>
      <c r="D358" s="268" t="s">
        <v>145</v>
      </c>
      <c r="E358" s="268" t="s">
        <v>144</v>
      </c>
      <c r="F358" s="268" t="s">
        <v>131</v>
      </c>
      <c r="G358" s="268" t="s">
        <v>147</v>
      </c>
      <c r="H358" s="268" t="s">
        <v>198</v>
      </c>
      <c r="I358" s="268" t="s">
        <v>0</v>
      </c>
      <c r="J358" s="268" t="s">
        <v>148</v>
      </c>
      <c r="K358" s="268" t="s">
        <v>205</v>
      </c>
      <c r="L358" s="268" t="s">
        <v>5</v>
      </c>
      <c r="M358" s="268" t="s">
        <v>14</v>
      </c>
      <c r="N358" s="268" t="s">
        <v>146</v>
      </c>
      <c r="P358" s="190" t="s">
        <v>218</v>
      </c>
      <c r="Q358" s="190" t="s">
        <v>219</v>
      </c>
      <c r="R358" s="190" t="s">
        <v>261</v>
      </c>
      <c r="S358" s="249" t="s">
        <v>228</v>
      </c>
      <c r="T358" s="190" t="s">
        <v>60</v>
      </c>
      <c r="U358" s="190" t="s">
        <v>61</v>
      </c>
      <c r="V358" s="191" t="s">
        <v>206</v>
      </c>
      <c r="W358" s="190" t="s">
        <v>62</v>
      </c>
      <c r="X358" s="190" t="s">
        <v>38</v>
      </c>
      <c r="Y358" s="190" t="s">
        <v>57</v>
      </c>
      <c r="Z358" s="190" t="s">
        <v>14</v>
      </c>
      <c r="AA358" s="11"/>
      <c r="AB358" s="11"/>
      <c r="AC358" s="11"/>
      <c r="AD358" s="11"/>
      <c r="AE358" s="11"/>
      <c r="AF358" s="11"/>
      <c r="AG358" s="11"/>
      <c r="AH358" s="11"/>
    </row>
    <row r="359" spans="1:34" outlineLevel="1" x14ac:dyDescent="0.2">
      <c r="A359" s="122"/>
      <c r="B359" s="122"/>
      <c r="C359" s="122"/>
      <c r="D359" s="123"/>
      <c r="E359" s="121"/>
      <c r="F359" s="121"/>
      <c r="G359" s="123"/>
      <c r="H359" s="121"/>
      <c r="I359" s="123"/>
      <c r="J359" s="111"/>
      <c r="K359" s="299"/>
      <c r="L359" s="111"/>
      <c r="M359" s="123"/>
      <c r="N359" s="99">
        <f t="shared" ref="N359:N370" si="60">J359-L359</f>
        <v>0</v>
      </c>
      <c r="P359" s="297" t="str">
        <f t="shared" ref="P359:P370" si="61">IF(COUNTIF(A:F,A359)&gt;=25,"OUI","NON")</f>
        <v>OUI</v>
      </c>
      <c r="Q359" s="297">
        <f ca="1">IF(P359="oui",RAND(),"&lt;25 lignes donc pas d'échantillonnage")</f>
        <v>0.45412441543213222</v>
      </c>
      <c r="R359" s="201"/>
      <c r="S359" s="256" t="e">
        <f t="shared" ref="S359:S370" si="62">IF(P359="oui",IF(SUMIFS(N:N,A:A,A359,R:R,"&lt;="&amp;R359)/SUMIF(A:A,A359,N:N)&lt;0.8,"hors Echantillon","Echantillon à Contrôler"), "Contrôle en exhaustif")</f>
        <v>#DIV/0!</v>
      </c>
      <c r="T359" s="179"/>
      <c r="U359" s="179"/>
      <c r="V359" s="188"/>
      <c r="W359" s="179"/>
      <c r="X359" s="181"/>
      <c r="Y359" s="181"/>
      <c r="Z359" s="179"/>
      <c r="AA359" s="11"/>
      <c r="AB359" s="11"/>
      <c r="AC359" s="11"/>
      <c r="AD359" s="11"/>
      <c r="AE359" s="11"/>
      <c r="AF359" s="11"/>
      <c r="AG359" s="11"/>
      <c r="AH359" s="11"/>
    </row>
    <row r="360" spans="1:34" outlineLevel="1" x14ac:dyDescent="0.2">
      <c r="A360" s="122"/>
      <c r="B360" s="122"/>
      <c r="C360" s="122"/>
      <c r="D360" s="123"/>
      <c r="E360" s="121"/>
      <c r="F360" s="121"/>
      <c r="G360" s="123"/>
      <c r="H360" s="121"/>
      <c r="I360" s="123"/>
      <c r="J360" s="111"/>
      <c r="K360" s="299"/>
      <c r="L360" s="111"/>
      <c r="M360" s="123"/>
      <c r="N360" s="99">
        <f t="shared" si="60"/>
        <v>0</v>
      </c>
      <c r="P360" s="297" t="str">
        <f t="shared" si="61"/>
        <v>OUI</v>
      </c>
      <c r="Q360" s="297">
        <f t="shared" ref="Q360:Q370" ca="1" si="63">IF(P360="oui",RAND(),"&lt;25 lignes donc pas d'échantillonnage")</f>
        <v>0.67726617431362512</v>
      </c>
      <c r="R360" s="201"/>
      <c r="S360" s="256" t="e">
        <f t="shared" si="62"/>
        <v>#DIV/0!</v>
      </c>
      <c r="T360" s="179"/>
      <c r="U360" s="179"/>
      <c r="V360" s="188"/>
      <c r="W360" s="179"/>
      <c r="X360" s="181"/>
      <c r="Y360" s="181"/>
      <c r="Z360" s="179"/>
      <c r="AA360" s="11"/>
      <c r="AB360" s="11"/>
      <c r="AC360" s="11"/>
      <c r="AD360" s="11"/>
      <c r="AE360" s="11"/>
      <c r="AF360" s="11"/>
      <c r="AG360" s="11"/>
      <c r="AH360" s="11"/>
    </row>
    <row r="361" spans="1:34" outlineLevel="1" x14ac:dyDescent="0.2">
      <c r="A361" s="122"/>
      <c r="B361" s="122"/>
      <c r="C361" s="122"/>
      <c r="D361" s="123"/>
      <c r="E361" s="121"/>
      <c r="F361" s="121"/>
      <c r="G361" s="123"/>
      <c r="H361" s="121"/>
      <c r="I361" s="123"/>
      <c r="J361" s="111"/>
      <c r="K361" s="299"/>
      <c r="L361" s="111"/>
      <c r="M361" s="123"/>
      <c r="N361" s="99">
        <f t="shared" si="60"/>
        <v>0</v>
      </c>
      <c r="P361" s="297" t="str">
        <f t="shared" si="61"/>
        <v>OUI</v>
      </c>
      <c r="Q361" s="297">
        <f t="shared" ca="1" si="63"/>
        <v>4.8518347590626898E-2</v>
      </c>
      <c r="R361" s="201"/>
      <c r="S361" s="256" t="e">
        <f t="shared" si="62"/>
        <v>#DIV/0!</v>
      </c>
      <c r="T361" s="179"/>
      <c r="U361" s="179"/>
      <c r="V361" s="188"/>
      <c r="W361" s="179"/>
      <c r="X361" s="181"/>
      <c r="Y361" s="181"/>
      <c r="Z361" s="179"/>
      <c r="AA361" s="11"/>
      <c r="AB361" s="11"/>
      <c r="AC361" s="11"/>
      <c r="AD361" s="11"/>
      <c r="AE361" s="11"/>
      <c r="AF361" s="11"/>
      <c r="AG361" s="11"/>
      <c r="AH361" s="11"/>
    </row>
    <row r="362" spans="1:34" outlineLevel="1" x14ac:dyDescent="0.2">
      <c r="A362" s="122"/>
      <c r="B362" s="122"/>
      <c r="C362" s="122"/>
      <c r="D362" s="123"/>
      <c r="E362" s="121"/>
      <c r="F362" s="121"/>
      <c r="G362" s="123"/>
      <c r="H362" s="121"/>
      <c r="I362" s="123"/>
      <c r="J362" s="111"/>
      <c r="K362" s="299"/>
      <c r="L362" s="111"/>
      <c r="M362" s="123"/>
      <c r="N362" s="99">
        <f t="shared" si="60"/>
        <v>0</v>
      </c>
      <c r="P362" s="297" t="str">
        <f t="shared" si="61"/>
        <v>OUI</v>
      </c>
      <c r="Q362" s="297">
        <f t="shared" ca="1" si="63"/>
        <v>0.4136357086679896</v>
      </c>
      <c r="R362" s="201"/>
      <c r="S362" s="256" t="e">
        <f t="shared" si="62"/>
        <v>#DIV/0!</v>
      </c>
      <c r="T362" s="179"/>
      <c r="U362" s="179"/>
      <c r="V362" s="188"/>
      <c r="W362" s="179"/>
      <c r="X362" s="181"/>
      <c r="Y362" s="181"/>
      <c r="Z362" s="179"/>
      <c r="AA362" s="11"/>
      <c r="AB362" s="11"/>
      <c r="AC362" s="11"/>
      <c r="AD362" s="11"/>
      <c r="AE362" s="11"/>
      <c r="AF362" s="11"/>
      <c r="AG362" s="11"/>
      <c r="AH362" s="11"/>
    </row>
    <row r="363" spans="1:34" outlineLevel="1" x14ac:dyDescent="0.2">
      <c r="A363" s="122"/>
      <c r="B363" s="122"/>
      <c r="C363" s="122"/>
      <c r="D363" s="123"/>
      <c r="E363" s="121"/>
      <c r="F363" s="113"/>
      <c r="G363" s="122"/>
      <c r="H363" s="121"/>
      <c r="I363" s="124"/>
      <c r="J363" s="117"/>
      <c r="K363" s="299"/>
      <c r="L363" s="118"/>
      <c r="M363" s="125"/>
      <c r="N363" s="99">
        <f t="shared" si="60"/>
        <v>0</v>
      </c>
      <c r="P363" s="297" t="str">
        <f t="shared" si="61"/>
        <v>OUI</v>
      </c>
      <c r="Q363" s="297">
        <f t="shared" ca="1" si="63"/>
        <v>0.11381330063383044</v>
      </c>
      <c r="R363" s="201"/>
      <c r="S363" s="256" t="e">
        <f t="shared" si="62"/>
        <v>#DIV/0!</v>
      </c>
      <c r="T363" s="179"/>
      <c r="U363" s="179"/>
      <c r="V363" s="188"/>
      <c r="W363" s="179"/>
      <c r="X363" s="181"/>
      <c r="Y363" s="181"/>
      <c r="Z363" s="179"/>
      <c r="AA363" s="11"/>
      <c r="AB363" s="11"/>
      <c r="AC363" s="11"/>
      <c r="AD363" s="11"/>
      <c r="AE363" s="11"/>
      <c r="AF363" s="11"/>
      <c r="AG363" s="11"/>
      <c r="AH363" s="11"/>
    </row>
    <row r="364" spans="1:34" outlineLevel="1" x14ac:dyDescent="0.2">
      <c r="A364" s="122"/>
      <c r="B364" s="122"/>
      <c r="C364" s="122"/>
      <c r="D364" s="123"/>
      <c r="E364" s="121"/>
      <c r="F364" s="113"/>
      <c r="G364" s="122"/>
      <c r="H364" s="121"/>
      <c r="I364" s="124"/>
      <c r="J364" s="117"/>
      <c r="K364" s="299"/>
      <c r="L364" s="118"/>
      <c r="M364" s="125"/>
      <c r="N364" s="99">
        <f t="shared" si="60"/>
        <v>0</v>
      </c>
      <c r="P364" s="297" t="str">
        <f t="shared" si="61"/>
        <v>OUI</v>
      </c>
      <c r="Q364" s="297">
        <f t="shared" ca="1" si="63"/>
        <v>4.1258544662192809E-2</v>
      </c>
      <c r="R364" s="201"/>
      <c r="S364" s="256" t="e">
        <f t="shared" si="62"/>
        <v>#DIV/0!</v>
      </c>
      <c r="T364" s="179"/>
      <c r="U364" s="179"/>
      <c r="V364" s="188"/>
      <c r="W364" s="179"/>
      <c r="X364" s="181"/>
      <c r="Y364" s="181"/>
      <c r="Z364" s="179"/>
      <c r="AA364" s="11"/>
      <c r="AB364" s="11"/>
      <c r="AC364" s="11"/>
      <c r="AD364" s="11"/>
      <c r="AE364" s="11"/>
      <c r="AF364" s="11"/>
      <c r="AG364" s="11"/>
      <c r="AH364" s="11"/>
    </row>
    <row r="365" spans="1:34" outlineLevel="1" x14ac:dyDescent="0.2">
      <c r="A365" s="122"/>
      <c r="B365" s="122"/>
      <c r="C365" s="122"/>
      <c r="D365" s="123"/>
      <c r="E365" s="121"/>
      <c r="F365" s="113"/>
      <c r="G365" s="122"/>
      <c r="H365" s="121"/>
      <c r="I365" s="124"/>
      <c r="J365" s="117"/>
      <c r="K365" s="299"/>
      <c r="L365" s="118"/>
      <c r="M365" s="125"/>
      <c r="N365" s="99">
        <f t="shared" si="60"/>
        <v>0</v>
      </c>
      <c r="P365" s="297" t="str">
        <f t="shared" si="61"/>
        <v>OUI</v>
      </c>
      <c r="Q365" s="297">
        <f t="shared" ca="1" si="63"/>
        <v>0.90131196594811858</v>
      </c>
      <c r="R365" s="201"/>
      <c r="S365" s="256" t="e">
        <f t="shared" si="62"/>
        <v>#DIV/0!</v>
      </c>
      <c r="T365" s="179"/>
      <c r="U365" s="179"/>
      <c r="V365" s="188"/>
      <c r="W365" s="179"/>
      <c r="X365" s="181"/>
      <c r="Y365" s="181"/>
      <c r="Z365" s="179"/>
      <c r="AA365" s="11"/>
      <c r="AB365" s="11"/>
      <c r="AC365" s="11"/>
      <c r="AD365" s="11"/>
      <c r="AE365" s="11"/>
      <c r="AF365" s="11"/>
      <c r="AG365" s="11"/>
      <c r="AH365" s="11"/>
    </row>
    <row r="366" spans="1:34" outlineLevel="1" x14ac:dyDescent="0.2">
      <c r="A366" s="122"/>
      <c r="B366" s="122"/>
      <c r="C366" s="122"/>
      <c r="D366" s="123"/>
      <c r="E366" s="121"/>
      <c r="F366" s="113"/>
      <c r="G366" s="122"/>
      <c r="H366" s="121"/>
      <c r="I366" s="124"/>
      <c r="J366" s="117"/>
      <c r="K366" s="299"/>
      <c r="L366" s="118"/>
      <c r="M366" s="125"/>
      <c r="N366" s="99">
        <f t="shared" si="60"/>
        <v>0</v>
      </c>
      <c r="P366" s="297" t="str">
        <f t="shared" si="61"/>
        <v>OUI</v>
      </c>
      <c r="Q366" s="297">
        <f t="shared" ca="1" si="63"/>
        <v>0.53233463620043187</v>
      </c>
      <c r="R366" s="202"/>
      <c r="S366" s="256" t="e">
        <f t="shared" si="62"/>
        <v>#DIV/0!</v>
      </c>
      <c r="T366" s="179"/>
      <c r="U366" s="179"/>
      <c r="V366" s="188"/>
      <c r="W366" s="179"/>
      <c r="X366" s="181"/>
      <c r="Y366" s="181"/>
      <c r="Z366" s="179"/>
      <c r="AA366" s="11"/>
      <c r="AB366" s="11"/>
      <c r="AC366" s="11"/>
      <c r="AD366" s="11"/>
      <c r="AE366" s="11"/>
      <c r="AF366" s="11"/>
      <c r="AG366" s="11"/>
      <c r="AH366" s="11"/>
    </row>
    <row r="367" spans="1:34" outlineLevel="1" x14ac:dyDescent="0.2">
      <c r="A367" s="122"/>
      <c r="B367" s="122"/>
      <c r="C367" s="122"/>
      <c r="D367" s="123"/>
      <c r="E367" s="121"/>
      <c r="F367" s="113"/>
      <c r="G367" s="122"/>
      <c r="H367" s="121"/>
      <c r="I367" s="124"/>
      <c r="J367" s="117"/>
      <c r="K367" s="299"/>
      <c r="L367" s="118"/>
      <c r="M367" s="125"/>
      <c r="N367" s="99">
        <f t="shared" si="60"/>
        <v>0</v>
      </c>
      <c r="P367" s="297" t="str">
        <f t="shared" si="61"/>
        <v>OUI</v>
      </c>
      <c r="Q367" s="297">
        <f t="shared" ca="1" si="63"/>
        <v>0.86724286432030506</v>
      </c>
      <c r="R367" s="202"/>
      <c r="S367" s="256" t="e">
        <f t="shared" si="62"/>
        <v>#DIV/0!</v>
      </c>
      <c r="T367" s="179"/>
      <c r="U367" s="179"/>
      <c r="V367" s="188"/>
      <c r="W367" s="179"/>
      <c r="X367" s="181"/>
      <c r="Y367" s="181"/>
      <c r="Z367" s="179"/>
      <c r="AA367" s="11"/>
      <c r="AB367" s="11"/>
      <c r="AC367" s="11"/>
      <c r="AD367" s="11"/>
      <c r="AE367" s="11"/>
      <c r="AF367" s="11"/>
      <c r="AG367" s="11"/>
      <c r="AH367" s="11"/>
    </row>
    <row r="368" spans="1:34" outlineLevel="1" x14ac:dyDescent="0.2">
      <c r="A368" s="122"/>
      <c r="B368" s="122"/>
      <c r="C368" s="122"/>
      <c r="D368" s="123"/>
      <c r="E368" s="121"/>
      <c r="F368" s="113"/>
      <c r="G368" s="122"/>
      <c r="H368" s="121"/>
      <c r="I368" s="124"/>
      <c r="J368" s="117"/>
      <c r="K368" s="299"/>
      <c r="L368" s="118"/>
      <c r="M368" s="125"/>
      <c r="N368" s="99">
        <f t="shared" si="60"/>
        <v>0</v>
      </c>
      <c r="P368" s="297" t="str">
        <f t="shared" si="61"/>
        <v>OUI</v>
      </c>
      <c r="Q368" s="297">
        <f t="shared" ca="1" si="63"/>
        <v>0.77066541640355768</v>
      </c>
      <c r="R368" s="202"/>
      <c r="S368" s="256" t="e">
        <f t="shared" si="62"/>
        <v>#DIV/0!</v>
      </c>
      <c r="T368" s="179"/>
      <c r="U368" s="179"/>
      <c r="V368" s="188"/>
      <c r="W368" s="179"/>
      <c r="X368" s="181"/>
      <c r="Y368" s="181"/>
      <c r="Z368" s="179"/>
      <c r="AA368" s="11"/>
      <c r="AB368" s="11"/>
      <c r="AC368" s="11"/>
      <c r="AD368" s="11"/>
      <c r="AE368" s="11"/>
      <c r="AF368" s="11"/>
      <c r="AG368" s="11"/>
      <c r="AH368" s="11"/>
    </row>
    <row r="369" spans="1:34" outlineLevel="1" x14ac:dyDescent="0.2">
      <c r="A369" s="122"/>
      <c r="B369" s="122"/>
      <c r="C369" s="122"/>
      <c r="D369" s="123"/>
      <c r="E369" s="121"/>
      <c r="F369" s="113"/>
      <c r="G369" s="122"/>
      <c r="H369" s="121"/>
      <c r="I369" s="124"/>
      <c r="J369" s="117"/>
      <c r="K369" s="299"/>
      <c r="L369" s="118"/>
      <c r="M369" s="125"/>
      <c r="N369" s="99">
        <f t="shared" si="60"/>
        <v>0</v>
      </c>
      <c r="P369" s="297" t="str">
        <f t="shared" si="61"/>
        <v>OUI</v>
      </c>
      <c r="Q369" s="297">
        <f t="shared" ca="1" si="63"/>
        <v>0.49107076431411478</v>
      </c>
      <c r="R369" s="202"/>
      <c r="S369" s="256" t="e">
        <f t="shared" si="62"/>
        <v>#DIV/0!</v>
      </c>
      <c r="T369" s="179"/>
      <c r="U369" s="179"/>
      <c r="V369" s="188"/>
      <c r="W369" s="179"/>
      <c r="X369" s="181"/>
      <c r="Y369" s="181"/>
      <c r="Z369" s="179"/>
      <c r="AA369" s="11"/>
      <c r="AB369" s="11"/>
      <c r="AC369" s="11"/>
      <c r="AD369" s="11"/>
      <c r="AE369" s="11"/>
      <c r="AF369" s="11"/>
      <c r="AG369" s="11"/>
      <c r="AH369" s="11"/>
    </row>
    <row r="370" spans="1:34" outlineLevel="1" x14ac:dyDescent="0.2">
      <c r="A370" s="122"/>
      <c r="B370" s="122"/>
      <c r="C370" s="122"/>
      <c r="D370" s="123"/>
      <c r="E370" s="121"/>
      <c r="F370" s="113"/>
      <c r="G370" s="122"/>
      <c r="H370" s="121"/>
      <c r="I370" s="124"/>
      <c r="J370" s="117"/>
      <c r="K370" s="299"/>
      <c r="L370" s="118"/>
      <c r="M370" s="125"/>
      <c r="N370" s="99">
        <f t="shared" si="60"/>
        <v>0</v>
      </c>
      <c r="P370" s="297" t="str">
        <f t="shared" si="61"/>
        <v>OUI</v>
      </c>
      <c r="Q370" s="297">
        <f t="shared" ca="1" si="63"/>
        <v>0.40602664886861928</v>
      </c>
      <c r="R370" s="202"/>
      <c r="S370" s="256" t="e">
        <f t="shared" si="62"/>
        <v>#DIV/0!</v>
      </c>
      <c r="T370" s="179"/>
      <c r="U370" s="179"/>
      <c r="V370" s="188"/>
      <c r="W370" s="179"/>
      <c r="X370" s="181"/>
      <c r="Y370" s="181"/>
      <c r="Z370" s="179"/>
      <c r="AA370" s="11"/>
      <c r="AB370" s="11"/>
      <c r="AC370" s="11"/>
      <c r="AD370" s="11"/>
      <c r="AE370" s="11"/>
      <c r="AF370" s="11"/>
      <c r="AG370" s="11"/>
      <c r="AH370" s="11"/>
    </row>
    <row r="371" spans="1:34" outlineLevel="1" x14ac:dyDescent="0.2">
      <c r="A371" s="269"/>
      <c r="B371" s="270"/>
      <c r="C371" s="270"/>
      <c r="D371" s="270"/>
      <c r="E371" s="270"/>
      <c r="F371" s="270"/>
      <c r="G371" s="270"/>
      <c r="H371" s="270"/>
      <c r="I371" s="270"/>
      <c r="J371" s="271">
        <f>SUM(J359:J370)</f>
        <v>0</v>
      </c>
      <c r="K371" s="271"/>
      <c r="L371" s="271">
        <f>SUM(L359:L370)</f>
        <v>0</v>
      </c>
      <c r="M371" s="272"/>
      <c r="N371" s="271">
        <f>SUM(N359:N370)</f>
        <v>0</v>
      </c>
      <c r="O371" s="259"/>
      <c r="P371" s="259"/>
      <c r="X371" s="182" t="str">
        <f>IF(SUM(X359:X370)=0,"",SUM(X359:X370))</f>
        <v/>
      </c>
      <c r="Y371" s="182" t="str">
        <f>IF(SUM(Y359:Y370)=0,"",SUM(Y359:Y370))</f>
        <v/>
      </c>
      <c r="Z371" s="11"/>
      <c r="AA371" s="11"/>
      <c r="AB371" s="11"/>
      <c r="AC371" s="11"/>
      <c r="AD371" s="11"/>
      <c r="AE371" s="11"/>
      <c r="AF371" s="11"/>
      <c r="AG371" s="11"/>
      <c r="AH371" s="11"/>
    </row>
    <row r="372" spans="1:34" outlineLevel="1" x14ac:dyDescent="0.2">
      <c r="A372" s="259"/>
      <c r="B372" s="259"/>
      <c r="C372" s="259"/>
      <c r="D372" s="259"/>
      <c r="E372" s="259"/>
      <c r="F372" s="259"/>
      <c r="G372" s="259"/>
      <c r="H372" s="259"/>
      <c r="I372" s="259"/>
      <c r="J372" s="259"/>
      <c r="K372" s="259"/>
      <c r="L372" s="259"/>
      <c r="M372" s="259"/>
      <c r="N372" s="259"/>
    </row>
    <row r="373" spans="1:34" outlineLevel="1" x14ac:dyDescent="0.2">
      <c r="A373" s="273" t="s">
        <v>254</v>
      </c>
      <c r="B373" s="274"/>
      <c r="C373" s="274"/>
      <c r="D373" s="274"/>
      <c r="E373" s="274"/>
      <c r="F373" s="274"/>
      <c r="G373" s="274"/>
      <c r="H373" s="274"/>
      <c r="I373" s="274"/>
      <c r="J373" s="274"/>
      <c r="K373" s="274"/>
      <c r="L373" s="274"/>
      <c r="M373" s="259"/>
      <c r="N373" s="259"/>
    </row>
    <row r="374" spans="1:34" outlineLevel="1" x14ac:dyDescent="0.2">
      <c r="A374" s="295">
        <f>A359</f>
        <v>0</v>
      </c>
      <c r="B374" s="275" t="str">
        <f>A355</f>
        <v>Lot n°16 - Intitulé à renseigner</v>
      </c>
      <c r="C374" s="275" t="str">
        <f>B356</f>
        <v>Raison sociale de l'attributaire à renseigner</v>
      </c>
      <c r="D374" s="314" t="s">
        <v>260</v>
      </c>
      <c r="E374" s="315" t="s">
        <v>260</v>
      </c>
      <c r="F374" s="276">
        <f>MIN($F359:$F370)</f>
        <v>0</v>
      </c>
      <c r="G374" s="276">
        <f>MAX(F359:F370,H359:H370)</f>
        <v>0</v>
      </c>
      <c r="H374" s="277" t="s">
        <v>98</v>
      </c>
      <c r="I374" s="316" t="s">
        <v>260</v>
      </c>
      <c r="J374" s="278">
        <f>J371</f>
        <v>0</v>
      </c>
      <c r="K374" s="278">
        <f>L371</f>
        <v>0</v>
      </c>
      <c r="L374" s="259"/>
      <c r="M374" s="259"/>
      <c r="N374" s="259"/>
      <c r="O374" s="279"/>
      <c r="P374" s="54"/>
      <c r="Q374" s="54"/>
      <c r="R374" s="54"/>
      <c r="S374" s="54"/>
      <c r="T374" s="1"/>
      <c r="U374" s="1"/>
      <c r="V374" s="1"/>
      <c r="W374" s="51"/>
      <c r="X374" s="51"/>
      <c r="Y374" s="51"/>
      <c r="AH374" s="189">
        <f>N371</f>
        <v>0</v>
      </c>
    </row>
    <row r="375" spans="1:34" ht="15" thickBot="1" x14ac:dyDescent="0.25">
      <c r="A375" s="293"/>
      <c r="B375" s="293"/>
      <c r="C375" s="293"/>
      <c r="D375" s="293"/>
      <c r="E375" s="293"/>
      <c r="F375" s="293"/>
      <c r="G375" s="293"/>
      <c r="H375" s="293"/>
      <c r="I375" s="293"/>
      <c r="J375" s="293"/>
      <c r="K375" s="293"/>
      <c r="L375" s="293"/>
      <c r="M375" s="293"/>
      <c r="N375" s="293"/>
      <c r="O375" s="293"/>
      <c r="P375" s="293"/>
      <c r="Q375" s="293"/>
      <c r="R375" s="293"/>
      <c r="S375" s="293"/>
      <c r="T375" s="293"/>
      <c r="U375" s="293"/>
      <c r="V375" s="293"/>
      <c r="W375" s="293"/>
      <c r="X375" s="293"/>
      <c r="Y375" s="293"/>
      <c r="Z375" s="293"/>
    </row>
    <row r="376" spans="1:34" ht="25.5" outlineLevel="1" x14ac:dyDescent="0.2">
      <c r="A376" s="280" t="s">
        <v>85</v>
      </c>
      <c r="B376" s="281" t="s">
        <v>99</v>
      </c>
      <c r="C376" s="282" t="str">
        <f>IF(C352="","",C352)</f>
        <v/>
      </c>
      <c r="D376" s="281" t="s">
        <v>100</v>
      </c>
      <c r="E376" s="282" t="str">
        <f>IF(E352="","",E352)</f>
        <v/>
      </c>
      <c r="F376" s="259"/>
      <c r="G376" s="17"/>
      <c r="H376" s="18"/>
      <c r="I376" s="18"/>
      <c r="J376" s="18"/>
      <c r="K376" s="18"/>
      <c r="L376" s="18"/>
      <c r="M376" s="259"/>
      <c r="N376" s="18"/>
      <c r="O376" s="1"/>
      <c r="P376" s="1"/>
      <c r="Q376" s="1"/>
      <c r="R376" s="1"/>
      <c r="S376" s="1"/>
      <c r="T376" s="1"/>
      <c r="U376" s="1"/>
      <c r="V376" s="1"/>
      <c r="W376" s="1"/>
      <c r="X376" s="1"/>
      <c r="Y376" s="1"/>
      <c r="Z376" s="1"/>
    </row>
    <row r="377" spans="1:34" outlineLevel="1" x14ac:dyDescent="0.2">
      <c r="A377" s="53"/>
      <c r="B377" s="53"/>
      <c r="C377" s="53"/>
      <c r="D377" s="27"/>
      <c r="E377" s="27"/>
      <c r="F377" s="27"/>
      <c r="G377" s="19"/>
      <c r="H377" s="19"/>
      <c r="I377" s="19"/>
      <c r="J377" s="19"/>
      <c r="K377" s="19"/>
      <c r="L377" s="19"/>
      <c r="M377" s="259"/>
      <c r="N377" s="19"/>
      <c r="O377" s="19"/>
      <c r="P377" s="19"/>
      <c r="Q377" s="19"/>
      <c r="R377" s="19"/>
      <c r="S377" s="19"/>
      <c r="T377" s="19"/>
      <c r="U377" s="19"/>
      <c r="V377" s="11"/>
      <c r="W377" s="11"/>
      <c r="X377" s="11"/>
      <c r="Y377" s="11"/>
      <c r="Z377" s="11"/>
    </row>
    <row r="378" spans="1:34" outlineLevel="1" x14ac:dyDescent="0.2">
      <c r="A378" s="383" t="s">
        <v>240</v>
      </c>
      <c r="B378" s="383"/>
      <c r="C378" s="383"/>
      <c r="D378" s="259"/>
      <c r="E378" s="259"/>
      <c r="F378" s="259"/>
      <c r="G378" s="259"/>
      <c r="H378" s="259"/>
      <c r="I378" s="259"/>
      <c r="J378" s="259"/>
      <c r="K378" s="259"/>
      <c r="L378" s="259"/>
      <c r="M378" s="259"/>
      <c r="N378" s="259"/>
      <c r="P378" s="384" t="s">
        <v>63</v>
      </c>
      <c r="Q378" s="385"/>
      <c r="R378" s="385"/>
      <c r="S378" s="385"/>
      <c r="T378" s="385"/>
      <c r="U378" s="385"/>
      <c r="V378" s="385"/>
      <c r="W378" s="385"/>
      <c r="X378" s="385"/>
      <c r="Y378" s="385"/>
      <c r="Z378" s="386"/>
    </row>
    <row r="379" spans="1:34" outlineLevel="1" x14ac:dyDescent="0.2">
      <c r="A379" s="265" t="s">
        <v>152</v>
      </c>
      <c r="B379" s="383" t="s">
        <v>154</v>
      </c>
      <c r="C379" s="383"/>
      <c r="D379" s="259"/>
      <c r="E379" s="259"/>
      <c r="F379" s="259"/>
      <c r="G379" s="259"/>
      <c r="H379" s="259"/>
      <c r="I379" s="259"/>
      <c r="J379" s="259"/>
      <c r="K379" s="259"/>
      <c r="L379" s="259"/>
      <c r="M379" s="259"/>
      <c r="N379" s="259"/>
      <c r="P379" s="387"/>
      <c r="Q379" s="388"/>
      <c r="R379" s="388"/>
      <c r="S379" s="388"/>
      <c r="T379" s="388"/>
      <c r="U379" s="388"/>
      <c r="V379" s="388"/>
      <c r="W379" s="388"/>
      <c r="X379" s="388"/>
      <c r="Y379" s="388"/>
      <c r="Z379" s="389"/>
    </row>
    <row r="380" spans="1:34" ht="56.25" customHeight="1" outlineLevel="1" x14ac:dyDescent="0.2">
      <c r="A380" s="265" t="s">
        <v>197</v>
      </c>
      <c r="B380" s="390" t="s">
        <v>199</v>
      </c>
      <c r="C380" s="391"/>
      <c r="D380" s="266"/>
      <c r="E380" s="266"/>
      <c r="F380" s="266"/>
      <c r="G380" s="266"/>
      <c r="H380" s="266"/>
      <c r="I380" s="266"/>
      <c r="J380" s="266"/>
      <c r="K380" s="266"/>
      <c r="L380" s="267"/>
      <c r="M380" s="19"/>
      <c r="N380" s="19"/>
      <c r="P380" s="392" t="s">
        <v>226</v>
      </c>
      <c r="Q380" s="392"/>
      <c r="R380" s="392"/>
      <c r="S380" s="392"/>
      <c r="T380" s="193"/>
      <c r="U380" s="193"/>
      <c r="V380" s="193"/>
      <c r="W380" s="193"/>
      <c r="X380" s="193"/>
      <c r="Y380" s="193"/>
      <c r="Z380" s="192"/>
    </row>
    <row r="381" spans="1:34" ht="165.75" outlineLevel="1" x14ac:dyDescent="0.2">
      <c r="A381" s="268" t="s">
        <v>223</v>
      </c>
      <c r="B381" s="268" t="s">
        <v>224</v>
      </c>
      <c r="C381" s="268" t="s">
        <v>1</v>
      </c>
      <c r="D381" s="268" t="s">
        <v>145</v>
      </c>
      <c r="E381" s="268" t="s">
        <v>144</v>
      </c>
      <c r="F381" s="268" t="s">
        <v>131</v>
      </c>
      <c r="G381" s="268" t="s">
        <v>147</v>
      </c>
      <c r="H381" s="268" t="s">
        <v>198</v>
      </c>
      <c r="I381" s="268" t="s">
        <v>0</v>
      </c>
      <c r="J381" s="268" t="s">
        <v>148</v>
      </c>
      <c r="K381" s="268" t="s">
        <v>205</v>
      </c>
      <c r="L381" s="268" t="s">
        <v>5</v>
      </c>
      <c r="M381" s="268" t="s">
        <v>14</v>
      </c>
      <c r="N381" s="268" t="s">
        <v>146</v>
      </c>
      <c r="P381" s="190" t="s">
        <v>218</v>
      </c>
      <c r="Q381" s="190" t="s">
        <v>219</v>
      </c>
      <c r="R381" s="190" t="s">
        <v>261</v>
      </c>
      <c r="S381" s="249" t="s">
        <v>228</v>
      </c>
      <c r="T381" s="190" t="s">
        <v>60</v>
      </c>
      <c r="U381" s="190" t="s">
        <v>61</v>
      </c>
      <c r="V381" s="191" t="s">
        <v>206</v>
      </c>
      <c r="W381" s="190" t="s">
        <v>62</v>
      </c>
      <c r="X381" s="190" t="s">
        <v>38</v>
      </c>
      <c r="Y381" s="190" t="s">
        <v>57</v>
      </c>
      <c r="Z381" s="190" t="s">
        <v>14</v>
      </c>
    </row>
    <row r="382" spans="1:34" outlineLevel="1" x14ac:dyDescent="0.2">
      <c r="A382" s="122"/>
      <c r="B382" s="122"/>
      <c r="C382" s="122"/>
      <c r="D382" s="123"/>
      <c r="E382" s="121"/>
      <c r="F382" s="121"/>
      <c r="G382" s="123"/>
      <c r="H382" s="121"/>
      <c r="I382" s="123"/>
      <c r="J382" s="111"/>
      <c r="K382" s="299"/>
      <c r="L382" s="111"/>
      <c r="M382" s="123"/>
      <c r="N382" s="99">
        <f t="shared" ref="N382:N393" si="64">J382-L382</f>
        <v>0</v>
      </c>
      <c r="P382" s="297" t="str">
        <f t="shared" ref="P382:P393" si="65">IF(COUNTIF(A:F,A382)&gt;=25,"OUI","NON")</f>
        <v>OUI</v>
      </c>
      <c r="Q382" s="297">
        <f ca="1">IF(P382="oui",RAND(),"&lt;25 lignes donc pas d'échantillonnage")</f>
        <v>0.74558691581507519</v>
      </c>
      <c r="R382" s="201"/>
      <c r="S382" s="256" t="e">
        <f t="shared" ref="S382:S393" si="66">IF(P382="oui",IF(SUMIFS(N:N,A:A,A382,R:R,"&lt;="&amp;R382)/SUMIF(A:A,A382,N:N)&lt;0.8,"hors Echantillon","Echantillon à Contrôler"), "Contrôle en exhaustif")</f>
        <v>#DIV/0!</v>
      </c>
      <c r="T382" s="179"/>
      <c r="U382" s="179"/>
      <c r="V382" s="188"/>
      <c r="W382" s="179"/>
      <c r="X382" s="181"/>
      <c r="Y382" s="181"/>
      <c r="Z382" s="179"/>
    </row>
    <row r="383" spans="1:34" outlineLevel="1" x14ac:dyDescent="0.2">
      <c r="A383" s="122"/>
      <c r="B383" s="122"/>
      <c r="C383" s="122"/>
      <c r="D383" s="123"/>
      <c r="E383" s="121"/>
      <c r="F383" s="121"/>
      <c r="G383" s="123"/>
      <c r="H383" s="121"/>
      <c r="I383" s="123"/>
      <c r="J383" s="111"/>
      <c r="K383" s="299"/>
      <c r="L383" s="111"/>
      <c r="M383" s="123"/>
      <c r="N383" s="99">
        <f t="shared" si="64"/>
        <v>0</v>
      </c>
      <c r="P383" s="297" t="str">
        <f t="shared" si="65"/>
        <v>OUI</v>
      </c>
      <c r="Q383" s="297">
        <f t="shared" ref="Q383:Q393" ca="1" si="67">IF(P383="oui",RAND(),"&lt;25 lignes donc pas d'échantillonnage")</f>
        <v>0.71521473484067533</v>
      </c>
      <c r="R383" s="201"/>
      <c r="S383" s="256" t="e">
        <f t="shared" si="66"/>
        <v>#DIV/0!</v>
      </c>
      <c r="T383" s="179"/>
      <c r="U383" s="179"/>
      <c r="V383" s="188"/>
      <c r="W383" s="179"/>
      <c r="X383" s="181"/>
      <c r="Y383" s="181"/>
      <c r="Z383" s="179"/>
    </row>
    <row r="384" spans="1:34" outlineLevel="1" x14ac:dyDescent="0.2">
      <c r="A384" s="122"/>
      <c r="B384" s="122"/>
      <c r="C384" s="122"/>
      <c r="D384" s="123"/>
      <c r="E384" s="121"/>
      <c r="F384" s="121"/>
      <c r="G384" s="123"/>
      <c r="H384" s="121"/>
      <c r="I384" s="123"/>
      <c r="J384" s="111"/>
      <c r="K384" s="299"/>
      <c r="L384" s="111"/>
      <c r="M384" s="123"/>
      <c r="N384" s="99">
        <f t="shared" si="64"/>
        <v>0</v>
      </c>
      <c r="P384" s="297" t="str">
        <f t="shared" si="65"/>
        <v>OUI</v>
      </c>
      <c r="Q384" s="297">
        <f t="shared" ca="1" si="67"/>
        <v>0.28184075514411477</v>
      </c>
      <c r="R384" s="201"/>
      <c r="S384" s="256" t="e">
        <f t="shared" si="66"/>
        <v>#DIV/0!</v>
      </c>
      <c r="T384" s="179"/>
      <c r="U384" s="179"/>
      <c r="V384" s="188"/>
      <c r="W384" s="179"/>
      <c r="X384" s="181"/>
      <c r="Y384" s="181"/>
      <c r="Z384" s="179"/>
    </row>
    <row r="385" spans="1:26" outlineLevel="1" x14ac:dyDescent="0.2">
      <c r="A385" s="122"/>
      <c r="B385" s="122"/>
      <c r="C385" s="122"/>
      <c r="D385" s="123"/>
      <c r="E385" s="121"/>
      <c r="F385" s="121"/>
      <c r="G385" s="123"/>
      <c r="H385" s="121"/>
      <c r="I385" s="123"/>
      <c r="J385" s="111"/>
      <c r="K385" s="299"/>
      <c r="L385" s="111"/>
      <c r="M385" s="123"/>
      <c r="N385" s="99">
        <f t="shared" si="64"/>
        <v>0</v>
      </c>
      <c r="P385" s="297" t="str">
        <f t="shared" si="65"/>
        <v>OUI</v>
      </c>
      <c r="Q385" s="297">
        <f t="shared" ca="1" si="67"/>
        <v>0.76435706412440019</v>
      </c>
      <c r="R385" s="201"/>
      <c r="S385" s="256" t="e">
        <f t="shared" si="66"/>
        <v>#DIV/0!</v>
      </c>
      <c r="T385" s="179"/>
      <c r="U385" s="179"/>
      <c r="V385" s="188"/>
      <c r="W385" s="179"/>
      <c r="X385" s="181"/>
      <c r="Y385" s="181"/>
      <c r="Z385" s="179"/>
    </row>
    <row r="386" spans="1:26" outlineLevel="1" x14ac:dyDescent="0.2">
      <c r="A386" s="122"/>
      <c r="B386" s="122"/>
      <c r="C386" s="122"/>
      <c r="D386" s="123"/>
      <c r="E386" s="121"/>
      <c r="F386" s="113"/>
      <c r="G386" s="122"/>
      <c r="H386" s="121"/>
      <c r="I386" s="124"/>
      <c r="J386" s="117"/>
      <c r="K386" s="299"/>
      <c r="L386" s="118"/>
      <c r="M386" s="125"/>
      <c r="N386" s="99">
        <f t="shared" si="64"/>
        <v>0</v>
      </c>
      <c r="P386" s="297" t="str">
        <f t="shared" si="65"/>
        <v>OUI</v>
      </c>
      <c r="Q386" s="297">
        <f t="shared" ca="1" si="67"/>
        <v>0.45588349762923019</v>
      </c>
      <c r="R386" s="201"/>
      <c r="S386" s="256" t="e">
        <f t="shared" si="66"/>
        <v>#DIV/0!</v>
      </c>
      <c r="T386" s="179"/>
      <c r="U386" s="179"/>
      <c r="V386" s="188"/>
      <c r="W386" s="179"/>
      <c r="X386" s="181"/>
      <c r="Y386" s="181"/>
      <c r="Z386" s="179"/>
    </row>
    <row r="387" spans="1:26" outlineLevel="1" x14ac:dyDescent="0.2">
      <c r="A387" s="122"/>
      <c r="B387" s="122"/>
      <c r="C387" s="122"/>
      <c r="D387" s="123"/>
      <c r="E387" s="121"/>
      <c r="F387" s="113"/>
      <c r="G387" s="122"/>
      <c r="H387" s="121"/>
      <c r="I387" s="124"/>
      <c r="J387" s="117"/>
      <c r="K387" s="299"/>
      <c r="L387" s="118"/>
      <c r="M387" s="125"/>
      <c r="N387" s="99">
        <f t="shared" si="64"/>
        <v>0</v>
      </c>
      <c r="P387" s="297" t="str">
        <f t="shared" si="65"/>
        <v>OUI</v>
      </c>
      <c r="Q387" s="297">
        <f t="shared" ca="1" si="67"/>
        <v>0.52771292426362038</v>
      </c>
      <c r="R387" s="201"/>
      <c r="S387" s="256" t="e">
        <f t="shared" si="66"/>
        <v>#DIV/0!</v>
      </c>
      <c r="T387" s="179"/>
      <c r="U387" s="179"/>
      <c r="V387" s="188"/>
      <c r="W387" s="179"/>
      <c r="X387" s="181"/>
      <c r="Y387" s="181"/>
      <c r="Z387" s="179"/>
    </row>
    <row r="388" spans="1:26" outlineLevel="1" x14ac:dyDescent="0.2">
      <c r="A388" s="122"/>
      <c r="B388" s="122"/>
      <c r="C388" s="122"/>
      <c r="D388" s="123"/>
      <c r="E388" s="121"/>
      <c r="F388" s="113"/>
      <c r="G388" s="122"/>
      <c r="H388" s="121"/>
      <c r="I388" s="124"/>
      <c r="J388" s="117"/>
      <c r="K388" s="299"/>
      <c r="L388" s="118"/>
      <c r="M388" s="125"/>
      <c r="N388" s="99">
        <f t="shared" si="64"/>
        <v>0</v>
      </c>
      <c r="P388" s="297" t="str">
        <f t="shared" si="65"/>
        <v>OUI</v>
      </c>
      <c r="Q388" s="297">
        <f t="shared" ca="1" si="67"/>
        <v>0.22157193086717686</v>
      </c>
      <c r="R388" s="201"/>
      <c r="S388" s="256" t="e">
        <f t="shared" si="66"/>
        <v>#DIV/0!</v>
      </c>
      <c r="T388" s="179"/>
      <c r="U388" s="179"/>
      <c r="V388" s="188"/>
      <c r="W388" s="179"/>
      <c r="X388" s="181"/>
      <c r="Y388" s="181"/>
      <c r="Z388" s="179"/>
    </row>
    <row r="389" spans="1:26" outlineLevel="1" x14ac:dyDescent="0.2">
      <c r="A389" s="122"/>
      <c r="B389" s="122"/>
      <c r="C389" s="122"/>
      <c r="D389" s="123"/>
      <c r="E389" s="121"/>
      <c r="F389" s="113"/>
      <c r="G389" s="122"/>
      <c r="H389" s="121"/>
      <c r="I389" s="124"/>
      <c r="J389" s="117"/>
      <c r="K389" s="299"/>
      <c r="L389" s="118"/>
      <c r="M389" s="125"/>
      <c r="N389" s="99">
        <f t="shared" si="64"/>
        <v>0</v>
      </c>
      <c r="P389" s="297" t="str">
        <f t="shared" si="65"/>
        <v>OUI</v>
      </c>
      <c r="Q389" s="297">
        <f t="shared" ca="1" si="67"/>
        <v>0.62421983298171735</v>
      </c>
      <c r="R389" s="202"/>
      <c r="S389" s="256" t="e">
        <f t="shared" si="66"/>
        <v>#DIV/0!</v>
      </c>
      <c r="T389" s="179"/>
      <c r="U389" s="179"/>
      <c r="V389" s="188"/>
      <c r="W389" s="179"/>
      <c r="X389" s="181"/>
      <c r="Y389" s="181"/>
      <c r="Z389" s="179"/>
    </row>
    <row r="390" spans="1:26" outlineLevel="1" x14ac:dyDescent="0.2">
      <c r="A390" s="122"/>
      <c r="B390" s="122"/>
      <c r="C390" s="122"/>
      <c r="D390" s="123"/>
      <c r="E390" s="121"/>
      <c r="F390" s="113"/>
      <c r="G390" s="122"/>
      <c r="H390" s="121"/>
      <c r="I390" s="124"/>
      <c r="J390" s="117"/>
      <c r="K390" s="299"/>
      <c r="L390" s="118"/>
      <c r="M390" s="125"/>
      <c r="N390" s="99">
        <f t="shared" si="64"/>
        <v>0</v>
      </c>
      <c r="P390" s="297" t="str">
        <f t="shared" si="65"/>
        <v>OUI</v>
      </c>
      <c r="Q390" s="297">
        <f t="shared" ca="1" si="67"/>
        <v>0.98783381353346988</v>
      </c>
      <c r="R390" s="202"/>
      <c r="S390" s="256" t="e">
        <f t="shared" si="66"/>
        <v>#DIV/0!</v>
      </c>
      <c r="T390" s="179"/>
      <c r="U390" s="179"/>
      <c r="V390" s="188"/>
      <c r="W390" s="179"/>
      <c r="X390" s="181"/>
      <c r="Y390" s="181"/>
      <c r="Z390" s="179"/>
    </row>
    <row r="391" spans="1:26" outlineLevel="1" x14ac:dyDescent="0.2">
      <c r="A391" s="122"/>
      <c r="B391" s="122"/>
      <c r="C391" s="122"/>
      <c r="D391" s="123"/>
      <c r="E391" s="121"/>
      <c r="F391" s="113"/>
      <c r="G391" s="122"/>
      <c r="H391" s="121"/>
      <c r="I391" s="124"/>
      <c r="J391" s="117"/>
      <c r="K391" s="299"/>
      <c r="L391" s="118"/>
      <c r="M391" s="125"/>
      <c r="N391" s="99">
        <f t="shared" si="64"/>
        <v>0</v>
      </c>
      <c r="P391" s="297" t="str">
        <f t="shared" si="65"/>
        <v>OUI</v>
      </c>
      <c r="Q391" s="297">
        <f t="shared" ca="1" si="67"/>
        <v>0.44001285864715867</v>
      </c>
      <c r="R391" s="202"/>
      <c r="S391" s="256" t="e">
        <f t="shared" si="66"/>
        <v>#DIV/0!</v>
      </c>
      <c r="T391" s="179"/>
      <c r="U391" s="179"/>
      <c r="V391" s="188"/>
      <c r="W391" s="179"/>
      <c r="X391" s="181"/>
      <c r="Y391" s="181"/>
      <c r="Z391" s="179"/>
    </row>
    <row r="392" spans="1:26" outlineLevel="1" x14ac:dyDescent="0.2">
      <c r="A392" s="122"/>
      <c r="B392" s="122"/>
      <c r="C392" s="122"/>
      <c r="D392" s="123"/>
      <c r="E392" s="121"/>
      <c r="F392" s="113"/>
      <c r="G392" s="122"/>
      <c r="H392" s="121"/>
      <c r="I392" s="124"/>
      <c r="J392" s="117"/>
      <c r="K392" s="299"/>
      <c r="L392" s="118"/>
      <c r="M392" s="125"/>
      <c r="N392" s="99">
        <f t="shared" si="64"/>
        <v>0</v>
      </c>
      <c r="P392" s="297" t="str">
        <f t="shared" si="65"/>
        <v>OUI</v>
      </c>
      <c r="Q392" s="297">
        <f t="shared" ca="1" si="67"/>
        <v>0.25846967355477823</v>
      </c>
      <c r="R392" s="202"/>
      <c r="S392" s="256" t="e">
        <f t="shared" si="66"/>
        <v>#DIV/0!</v>
      </c>
      <c r="T392" s="179"/>
      <c r="U392" s="179"/>
      <c r="V392" s="188"/>
      <c r="W392" s="179"/>
      <c r="X392" s="181"/>
      <c r="Y392" s="181"/>
      <c r="Z392" s="179"/>
    </row>
    <row r="393" spans="1:26" outlineLevel="1" x14ac:dyDescent="0.2">
      <c r="A393" s="122"/>
      <c r="B393" s="122"/>
      <c r="C393" s="122"/>
      <c r="D393" s="123"/>
      <c r="E393" s="121"/>
      <c r="F393" s="113"/>
      <c r="G393" s="122"/>
      <c r="H393" s="121"/>
      <c r="I393" s="124"/>
      <c r="J393" s="117"/>
      <c r="K393" s="299"/>
      <c r="L393" s="118"/>
      <c r="M393" s="125"/>
      <c r="N393" s="99">
        <f t="shared" si="64"/>
        <v>0</v>
      </c>
      <c r="P393" s="297" t="str">
        <f t="shared" si="65"/>
        <v>OUI</v>
      </c>
      <c r="Q393" s="297">
        <f t="shared" ca="1" si="67"/>
        <v>0.79256006715766936</v>
      </c>
      <c r="R393" s="202"/>
      <c r="S393" s="256" t="e">
        <f t="shared" si="66"/>
        <v>#DIV/0!</v>
      </c>
      <c r="T393" s="179"/>
      <c r="U393" s="179"/>
      <c r="V393" s="188"/>
      <c r="W393" s="179"/>
      <c r="X393" s="181"/>
      <c r="Y393" s="181"/>
      <c r="Z393" s="179"/>
    </row>
    <row r="394" spans="1:26" outlineLevel="1" x14ac:dyDescent="0.2">
      <c r="A394" s="269"/>
      <c r="B394" s="270"/>
      <c r="C394" s="270"/>
      <c r="D394" s="270"/>
      <c r="E394" s="270"/>
      <c r="F394" s="270"/>
      <c r="G394" s="270"/>
      <c r="H394" s="270"/>
      <c r="I394" s="270"/>
      <c r="J394" s="271">
        <f>SUM(J382:J393)</f>
        <v>0</v>
      </c>
      <c r="K394" s="271"/>
      <c r="L394" s="271">
        <f>SUM(L382:L393)</f>
        <v>0</v>
      </c>
      <c r="M394" s="272"/>
      <c r="N394" s="271">
        <f>SUM(N382:N393)</f>
        <v>0</v>
      </c>
      <c r="O394" s="259"/>
      <c r="P394" s="259"/>
      <c r="X394" s="182" t="str">
        <f>IF(SUM(X382:X393)=0,"",SUM(X382:X393))</f>
        <v/>
      </c>
      <c r="Y394" s="182" t="str">
        <f>IF(SUM(Y382:Y393)=0,"",SUM(Y382:Y393))</f>
        <v/>
      </c>
      <c r="Z394" s="11"/>
    </row>
    <row r="395" spans="1:26" outlineLevel="1" x14ac:dyDescent="0.2">
      <c r="A395" s="259"/>
      <c r="B395" s="259"/>
      <c r="C395" s="259"/>
      <c r="D395" s="259"/>
      <c r="E395" s="259"/>
      <c r="F395" s="259"/>
      <c r="G395" s="259"/>
      <c r="H395" s="259"/>
      <c r="I395" s="259"/>
      <c r="J395" s="259"/>
      <c r="K395" s="259"/>
      <c r="L395" s="259"/>
      <c r="M395" s="259"/>
      <c r="N395" s="259"/>
    </row>
    <row r="396" spans="1:26" outlineLevel="1" x14ac:dyDescent="0.2">
      <c r="A396" s="273" t="s">
        <v>254</v>
      </c>
      <c r="B396" s="274"/>
      <c r="C396" s="274"/>
      <c r="D396" s="274"/>
      <c r="E396" s="274"/>
      <c r="F396" s="274"/>
      <c r="G396" s="274"/>
      <c r="H396" s="274"/>
      <c r="I396" s="274"/>
      <c r="J396" s="274"/>
      <c r="K396" s="274"/>
      <c r="L396" s="274"/>
      <c r="M396" s="259"/>
      <c r="N396" s="259"/>
    </row>
    <row r="397" spans="1:26" outlineLevel="1" x14ac:dyDescent="0.2">
      <c r="A397" s="295">
        <f>A382</f>
        <v>0</v>
      </c>
      <c r="B397" s="275" t="str">
        <f>A378</f>
        <v>Lot n°17 - Intitulé à renseigner</v>
      </c>
      <c r="C397" s="275" t="str">
        <f>B379</f>
        <v>Raison sociale de l'attributaire à renseigner</v>
      </c>
      <c r="D397" s="314" t="s">
        <v>260</v>
      </c>
      <c r="E397" s="315" t="s">
        <v>260</v>
      </c>
      <c r="F397" s="276">
        <f>MIN($F382:$F393)</f>
        <v>0</v>
      </c>
      <c r="G397" s="276">
        <f>MAX(F382:F393,H382:H393)</f>
        <v>0</v>
      </c>
      <c r="H397" s="277" t="s">
        <v>98</v>
      </c>
      <c r="I397" s="316" t="s">
        <v>260</v>
      </c>
      <c r="J397" s="278">
        <f>J394</f>
        <v>0</v>
      </c>
      <c r="K397" s="278">
        <f>L394</f>
        <v>0</v>
      </c>
      <c r="L397" s="259"/>
      <c r="M397" s="259"/>
      <c r="N397" s="259"/>
      <c r="O397" s="279"/>
      <c r="P397" s="54"/>
      <c r="Q397" s="54"/>
      <c r="R397" s="54"/>
      <c r="S397" s="54"/>
      <c r="T397" s="1"/>
      <c r="U397" s="1"/>
      <c r="V397" s="1"/>
      <c r="W397" s="51"/>
      <c r="X397" s="51"/>
      <c r="Y397" s="51"/>
    </row>
    <row r="398" spans="1:26" ht="15" outlineLevel="1" thickBot="1" x14ac:dyDescent="0.25">
      <c r="A398" s="293"/>
      <c r="B398" s="293"/>
      <c r="C398" s="293"/>
      <c r="D398" s="293"/>
      <c r="E398" s="293"/>
      <c r="F398" s="293"/>
      <c r="G398" s="293"/>
      <c r="H398" s="293"/>
      <c r="I398" s="293"/>
      <c r="J398" s="293"/>
      <c r="K398" s="293"/>
      <c r="L398" s="293"/>
      <c r="M398" s="293"/>
      <c r="N398" s="293"/>
      <c r="O398" s="293"/>
      <c r="P398" s="293"/>
      <c r="Q398" s="293"/>
      <c r="R398" s="293"/>
      <c r="S398" s="293"/>
      <c r="T398" s="293"/>
      <c r="U398" s="293"/>
      <c r="V398" s="293"/>
      <c r="W398" s="293"/>
      <c r="X398" s="293"/>
      <c r="Y398" s="293"/>
      <c r="Z398" s="293"/>
    </row>
    <row r="399" spans="1:26" ht="25.5" outlineLevel="1" x14ac:dyDescent="0.2">
      <c r="A399" s="280" t="s">
        <v>85</v>
      </c>
      <c r="B399" s="281" t="s">
        <v>99</v>
      </c>
      <c r="C399" s="282" t="str">
        <f>IF(C376="","",C376)</f>
        <v/>
      </c>
      <c r="D399" s="281" t="s">
        <v>100</v>
      </c>
      <c r="E399" s="282" t="str">
        <f>IF(E376="","",E376)</f>
        <v/>
      </c>
      <c r="F399" s="259"/>
      <c r="G399" s="17"/>
      <c r="H399" s="18"/>
      <c r="I399" s="18"/>
      <c r="J399" s="18"/>
      <c r="K399" s="18"/>
      <c r="L399" s="18"/>
      <c r="M399" s="259"/>
      <c r="N399" s="18"/>
      <c r="O399" s="1"/>
      <c r="P399" s="1"/>
      <c r="Q399" s="1"/>
      <c r="R399" s="1"/>
      <c r="S399" s="1"/>
      <c r="T399" s="1"/>
      <c r="U399" s="1"/>
      <c r="V399" s="1"/>
      <c r="W399" s="1"/>
      <c r="X399" s="1"/>
      <c r="Y399" s="1"/>
      <c r="Z399" s="1"/>
    </row>
    <row r="400" spans="1:26" outlineLevel="1" x14ac:dyDescent="0.2">
      <c r="A400" s="53"/>
      <c r="B400" s="53"/>
      <c r="C400" s="53"/>
      <c r="D400" s="27"/>
      <c r="E400" s="27"/>
      <c r="F400" s="27"/>
      <c r="G400" s="19"/>
      <c r="H400" s="19"/>
      <c r="I400" s="19"/>
      <c r="J400" s="19"/>
      <c r="K400" s="19"/>
      <c r="L400" s="19"/>
      <c r="M400" s="259"/>
      <c r="N400" s="19"/>
      <c r="O400" s="19"/>
      <c r="P400" s="19"/>
      <c r="Q400" s="19"/>
      <c r="R400" s="19"/>
      <c r="S400" s="19"/>
      <c r="T400" s="19"/>
      <c r="U400" s="19"/>
      <c r="V400" s="11"/>
      <c r="W400" s="11"/>
      <c r="X400" s="11"/>
      <c r="Y400" s="11"/>
      <c r="Z400" s="11"/>
    </row>
    <row r="401" spans="1:26" outlineLevel="1" x14ac:dyDescent="0.2">
      <c r="A401" s="383" t="s">
        <v>241</v>
      </c>
      <c r="B401" s="383"/>
      <c r="C401" s="383"/>
      <c r="D401" s="259"/>
      <c r="E401" s="259"/>
      <c r="F401" s="259"/>
      <c r="G401" s="259"/>
      <c r="H401" s="259"/>
      <c r="I401" s="259"/>
      <c r="J401" s="259"/>
      <c r="K401" s="259"/>
      <c r="L401" s="259"/>
      <c r="M401" s="259"/>
      <c r="N401" s="259"/>
      <c r="P401" s="384" t="s">
        <v>63</v>
      </c>
      <c r="Q401" s="385"/>
      <c r="R401" s="385"/>
      <c r="S401" s="385"/>
      <c r="T401" s="385"/>
      <c r="U401" s="385"/>
      <c r="V401" s="385"/>
      <c r="W401" s="385"/>
      <c r="X401" s="385"/>
      <c r="Y401" s="385"/>
      <c r="Z401" s="386"/>
    </row>
    <row r="402" spans="1:26" outlineLevel="1" x14ac:dyDescent="0.2">
      <c r="A402" s="265" t="s">
        <v>152</v>
      </c>
      <c r="B402" s="383" t="s">
        <v>154</v>
      </c>
      <c r="C402" s="383"/>
      <c r="D402" s="259"/>
      <c r="E402" s="259"/>
      <c r="F402" s="259"/>
      <c r="G402" s="259"/>
      <c r="H402" s="259"/>
      <c r="I402" s="259"/>
      <c r="J402" s="259"/>
      <c r="K402" s="259"/>
      <c r="L402" s="259"/>
      <c r="M402" s="259"/>
      <c r="N402" s="259"/>
      <c r="P402" s="387"/>
      <c r="Q402" s="388"/>
      <c r="R402" s="388"/>
      <c r="S402" s="388"/>
      <c r="T402" s="388"/>
      <c r="U402" s="388"/>
      <c r="V402" s="388"/>
      <c r="W402" s="388"/>
      <c r="X402" s="388"/>
      <c r="Y402" s="388"/>
      <c r="Z402" s="389"/>
    </row>
    <row r="403" spans="1:26" ht="56.25" customHeight="1" outlineLevel="1" x14ac:dyDescent="0.2">
      <c r="A403" s="265" t="s">
        <v>197</v>
      </c>
      <c r="B403" s="390" t="s">
        <v>199</v>
      </c>
      <c r="C403" s="391"/>
      <c r="D403" s="266"/>
      <c r="E403" s="266"/>
      <c r="F403" s="266"/>
      <c r="G403" s="266"/>
      <c r="H403" s="266"/>
      <c r="I403" s="266"/>
      <c r="J403" s="266"/>
      <c r="K403" s="266"/>
      <c r="L403" s="267"/>
      <c r="M403" s="19"/>
      <c r="N403" s="19"/>
      <c r="P403" s="392" t="s">
        <v>226</v>
      </c>
      <c r="Q403" s="392"/>
      <c r="R403" s="392"/>
      <c r="S403" s="392"/>
      <c r="T403" s="193"/>
      <c r="U403" s="193"/>
      <c r="V403" s="193"/>
      <c r="W403" s="193"/>
      <c r="X403" s="193"/>
      <c r="Y403" s="193"/>
      <c r="Z403" s="192"/>
    </row>
    <row r="404" spans="1:26" ht="165.75" outlineLevel="1" x14ac:dyDescent="0.2">
      <c r="A404" s="268" t="s">
        <v>223</v>
      </c>
      <c r="B404" s="268" t="s">
        <v>224</v>
      </c>
      <c r="C404" s="268" t="s">
        <v>1</v>
      </c>
      <c r="D404" s="268" t="s">
        <v>145</v>
      </c>
      <c r="E404" s="268" t="s">
        <v>144</v>
      </c>
      <c r="F404" s="268" t="s">
        <v>131</v>
      </c>
      <c r="G404" s="268" t="s">
        <v>147</v>
      </c>
      <c r="H404" s="268" t="s">
        <v>198</v>
      </c>
      <c r="I404" s="268" t="s">
        <v>0</v>
      </c>
      <c r="J404" s="268" t="s">
        <v>148</v>
      </c>
      <c r="K404" s="268" t="s">
        <v>205</v>
      </c>
      <c r="L404" s="268" t="s">
        <v>5</v>
      </c>
      <c r="M404" s="268" t="s">
        <v>14</v>
      </c>
      <c r="N404" s="268" t="s">
        <v>146</v>
      </c>
      <c r="P404" s="190" t="s">
        <v>218</v>
      </c>
      <c r="Q404" s="190" t="s">
        <v>219</v>
      </c>
      <c r="R404" s="190" t="s">
        <v>261</v>
      </c>
      <c r="S404" s="249" t="s">
        <v>228</v>
      </c>
      <c r="T404" s="190" t="s">
        <v>60</v>
      </c>
      <c r="U404" s="190" t="s">
        <v>61</v>
      </c>
      <c r="V404" s="191" t="s">
        <v>206</v>
      </c>
      <c r="W404" s="190" t="s">
        <v>62</v>
      </c>
      <c r="X404" s="190" t="s">
        <v>38</v>
      </c>
      <c r="Y404" s="190" t="s">
        <v>57</v>
      </c>
      <c r="Z404" s="190" t="s">
        <v>14</v>
      </c>
    </row>
    <row r="405" spans="1:26" outlineLevel="1" x14ac:dyDescent="0.2">
      <c r="A405" s="122"/>
      <c r="B405" s="122"/>
      <c r="C405" s="122"/>
      <c r="D405" s="123"/>
      <c r="E405" s="121"/>
      <c r="F405" s="121"/>
      <c r="G405" s="123"/>
      <c r="H405" s="121"/>
      <c r="I405" s="123"/>
      <c r="J405" s="111"/>
      <c r="K405" s="299"/>
      <c r="L405" s="111"/>
      <c r="M405" s="123"/>
      <c r="N405" s="99">
        <f t="shared" ref="N405:N416" si="68">J405-L405</f>
        <v>0</v>
      </c>
      <c r="P405" s="297" t="str">
        <f t="shared" ref="P405:P416" si="69">IF(COUNTIF(A:F,A405)&gt;=25,"OUI","NON")</f>
        <v>OUI</v>
      </c>
      <c r="Q405" s="297">
        <f ca="1">IF(P405="oui",RAND(),"&lt;25 lignes donc pas d'échantillonnage")</f>
        <v>0.4242467600730927</v>
      </c>
      <c r="R405" s="201"/>
      <c r="S405" s="256" t="e">
        <f t="shared" ref="S405:S416" si="70">IF(P405="oui",IF(SUMIFS(N:N,A:A,A405,R:R,"&lt;="&amp;R405)/SUMIF(A:A,A405,N:N)&lt;0.8,"hors Echantillon","Echantillon à Contrôler"), "Contrôle en exhaustif")</f>
        <v>#DIV/0!</v>
      </c>
      <c r="T405" s="179"/>
      <c r="U405" s="179"/>
      <c r="V405" s="188"/>
      <c r="W405" s="179"/>
      <c r="X405" s="181"/>
      <c r="Y405" s="181"/>
      <c r="Z405" s="179"/>
    </row>
    <row r="406" spans="1:26" outlineLevel="1" x14ac:dyDescent="0.2">
      <c r="A406" s="122"/>
      <c r="B406" s="122"/>
      <c r="C406" s="122"/>
      <c r="D406" s="123"/>
      <c r="E406" s="121"/>
      <c r="F406" s="121"/>
      <c r="G406" s="123"/>
      <c r="H406" s="121"/>
      <c r="I406" s="123"/>
      <c r="J406" s="111"/>
      <c r="K406" s="299"/>
      <c r="L406" s="111"/>
      <c r="M406" s="123"/>
      <c r="N406" s="99">
        <f t="shared" si="68"/>
        <v>0</v>
      </c>
      <c r="P406" s="297" t="str">
        <f t="shared" si="69"/>
        <v>OUI</v>
      </c>
      <c r="Q406" s="297">
        <f t="shared" ref="Q406:Q416" ca="1" si="71">IF(P406="oui",RAND(),"&lt;25 lignes donc pas d'échantillonnage")</f>
        <v>0.64673356377859259</v>
      </c>
      <c r="R406" s="201"/>
      <c r="S406" s="256" t="e">
        <f t="shared" si="70"/>
        <v>#DIV/0!</v>
      </c>
      <c r="T406" s="179"/>
      <c r="U406" s="179"/>
      <c r="V406" s="188"/>
      <c r="W406" s="179"/>
      <c r="X406" s="181"/>
      <c r="Y406" s="181"/>
      <c r="Z406" s="179"/>
    </row>
    <row r="407" spans="1:26" outlineLevel="1" x14ac:dyDescent="0.2">
      <c r="A407" s="122"/>
      <c r="B407" s="122"/>
      <c r="C407" s="122"/>
      <c r="D407" s="123"/>
      <c r="E407" s="121"/>
      <c r="F407" s="121"/>
      <c r="G407" s="123"/>
      <c r="H407" s="121"/>
      <c r="I407" s="123"/>
      <c r="J407" s="111"/>
      <c r="K407" s="299"/>
      <c r="L407" s="111"/>
      <c r="M407" s="123"/>
      <c r="N407" s="99">
        <f t="shared" si="68"/>
        <v>0</v>
      </c>
      <c r="P407" s="297" t="str">
        <f t="shared" si="69"/>
        <v>OUI</v>
      </c>
      <c r="Q407" s="297">
        <f t="shared" ca="1" si="71"/>
        <v>0.59390176692680074</v>
      </c>
      <c r="R407" s="201"/>
      <c r="S407" s="256" t="e">
        <f t="shared" si="70"/>
        <v>#DIV/0!</v>
      </c>
      <c r="T407" s="179"/>
      <c r="U407" s="179"/>
      <c r="V407" s="188"/>
      <c r="W407" s="179"/>
      <c r="X407" s="181"/>
      <c r="Y407" s="181"/>
      <c r="Z407" s="179"/>
    </row>
    <row r="408" spans="1:26" outlineLevel="1" x14ac:dyDescent="0.2">
      <c r="A408" s="122"/>
      <c r="B408" s="122"/>
      <c r="C408" s="122"/>
      <c r="D408" s="123"/>
      <c r="E408" s="121"/>
      <c r="F408" s="121"/>
      <c r="G408" s="123"/>
      <c r="H408" s="121"/>
      <c r="I408" s="123"/>
      <c r="J408" s="111"/>
      <c r="K408" s="299"/>
      <c r="L408" s="111"/>
      <c r="M408" s="123"/>
      <c r="N408" s="99">
        <f t="shared" si="68"/>
        <v>0</v>
      </c>
      <c r="P408" s="297" t="str">
        <f t="shared" si="69"/>
        <v>OUI</v>
      </c>
      <c r="Q408" s="297">
        <f t="shared" ca="1" si="71"/>
        <v>0.56474234077487662</v>
      </c>
      <c r="R408" s="201"/>
      <c r="S408" s="256" t="e">
        <f t="shared" si="70"/>
        <v>#DIV/0!</v>
      </c>
      <c r="T408" s="179"/>
      <c r="U408" s="179"/>
      <c r="V408" s="188"/>
      <c r="W408" s="179"/>
      <c r="X408" s="181"/>
      <c r="Y408" s="181"/>
      <c r="Z408" s="179"/>
    </row>
    <row r="409" spans="1:26" outlineLevel="1" x14ac:dyDescent="0.2">
      <c r="A409" s="122"/>
      <c r="B409" s="122"/>
      <c r="C409" s="122"/>
      <c r="D409" s="123"/>
      <c r="E409" s="121"/>
      <c r="F409" s="113"/>
      <c r="G409" s="122"/>
      <c r="H409" s="121"/>
      <c r="I409" s="124"/>
      <c r="J409" s="117"/>
      <c r="K409" s="299"/>
      <c r="L409" s="118"/>
      <c r="M409" s="125"/>
      <c r="N409" s="99">
        <f t="shared" si="68"/>
        <v>0</v>
      </c>
      <c r="P409" s="297" t="str">
        <f t="shared" si="69"/>
        <v>OUI</v>
      </c>
      <c r="Q409" s="297">
        <f t="shared" ca="1" si="71"/>
        <v>0.69194128122668108</v>
      </c>
      <c r="R409" s="201"/>
      <c r="S409" s="256" t="e">
        <f t="shared" si="70"/>
        <v>#DIV/0!</v>
      </c>
      <c r="T409" s="179"/>
      <c r="U409" s="179"/>
      <c r="V409" s="188"/>
      <c r="W409" s="179"/>
      <c r="X409" s="181"/>
      <c r="Y409" s="181"/>
      <c r="Z409" s="179"/>
    </row>
    <row r="410" spans="1:26" outlineLevel="1" x14ac:dyDescent="0.2">
      <c r="A410" s="122"/>
      <c r="B410" s="122"/>
      <c r="C410" s="122"/>
      <c r="D410" s="123"/>
      <c r="E410" s="121"/>
      <c r="F410" s="113"/>
      <c r="G410" s="122"/>
      <c r="H410" s="121"/>
      <c r="I410" s="124"/>
      <c r="J410" s="117"/>
      <c r="K410" s="299"/>
      <c r="L410" s="118"/>
      <c r="M410" s="125"/>
      <c r="N410" s="99">
        <f t="shared" si="68"/>
        <v>0</v>
      </c>
      <c r="P410" s="297" t="str">
        <f t="shared" si="69"/>
        <v>OUI</v>
      </c>
      <c r="Q410" s="297">
        <f t="shared" ca="1" si="71"/>
        <v>0.29235795231725659</v>
      </c>
      <c r="R410" s="201"/>
      <c r="S410" s="256" t="e">
        <f t="shared" si="70"/>
        <v>#DIV/0!</v>
      </c>
      <c r="T410" s="179"/>
      <c r="U410" s="179"/>
      <c r="V410" s="188"/>
      <c r="W410" s="179"/>
      <c r="X410" s="181"/>
      <c r="Y410" s="181"/>
      <c r="Z410" s="179"/>
    </row>
    <row r="411" spans="1:26" outlineLevel="1" x14ac:dyDescent="0.2">
      <c r="A411" s="122"/>
      <c r="B411" s="122"/>
      <c r="C411" s="122"/>
      <c r="D411" s="123"/>
      <c r="E411" s="121"/>
      <c r="F411" s="113"/>
      <c r="G411" s="122"/>
      <c r="H411" s="121"/>
      <c r="I411" s="124"/>
      <c r="J411" s="117"/>
      <c r="K411" s="299"/>
      <c r="L411" s="118"/>
      <c r="M411" s="125"/>
      <c r="N411" s="99">
        <f t="shared" si="68"/>
        <v>0</v>
      </c>
      <c r="P411" s="297" t="str">
        <f t="shared" si="69"/>
        <v>OUI</v>
      </c>
      <c r="Q411" s="297">
        <f t="shared" ca="1" si="71"/>
        <v>2.3631275728504431E-2</v>
      </c>
      <c r="R411" s="201"/>
      <c r="S411" s="256" t="e">
        <f t="shared" si="70"/>
        <v>#DIV/0!</v>
      </c>
      <c r="T411" s="179"/>
      <c r="U411" s="179"/>
      <c r="V411" s="188"/>
      <c r="W411" s="179"/>
      <c r="X411" s="181"/>
      <c r="Y411" s="181"/>
      <c r="Z411" s="179"/>
    </row>
    <row r="412" spans="1:26" outlineLevel="1" x14ac:dyDescent="0.2">
      <c r="A412" s="122"/>
      <c r="B412" s="122"/>
      <c r="C412" s="122"/>
      <c r="D412" s="123"/>
      <c r="E412" s="121"/>
      <c r="F412" s="113"/>
      <c r="G412" s="122"/>
      <c r="H412" s="121"/>
      <c r="I412" s="124"/>
      <c r="J412" s="117"/>
      <c r="K412" s="299"/>
      <c r="L412" s="118"/>
      <c r="M412" s="125"/>
      <c r="N412" s="99">
        <f t="shared" si="68"/>
        <v>0</v>
      </c>
      <c r="P412" s="297" t="str">
        <f t="shared" si="69"/>
        <v>OUI</v>
      </c>
      <c r="Q412" s="297">
        <f t="shared" ca="1" si="71"/>
        <v>0.81558561964085197</v>
      </c>
      <c r="R412" s="202"/>
      <c r="S412" s="256" t="e">
        <f t="shared" si="70"/>
        <v>#DIV/0!</v>
      </c>
      <c r="T412" s="179"/>
      <c r="U412" s="179"/>
      <c r="V412" s="188"/>
      <c r="W412" s="179"/>
      <c r="X412" s="181"/>
      <c r="Y412" s="181"/>
      <c r="Z412" s="179"/>
    </row>
    <row r="413" spans="1:26" outlineLevel="1" x14ac:dyDescent="0.2">
      <c r="A413" s="122"/>
      <c r="B413" s="122"/>
      <c r="C413" s="122"/>
      <c r="D413" s="123"/>
      <c r="E413" s="121"/>
      <c r="F413" s="113"/>
      <c r="G413" s="122"/>
      <c r="H413" s="121"/>
      <c r="I413" s="124"/>
      <c r="J413" s="117"/>
      <c r="K413" s="299"/>
      <c r="L413" s="118"/>
      <c r="M413" s="125"/>
      <c r="N413" s="99">
        <f t="shared" si="68"/>
        <v>0</v>
      </c>
      <c r="P413" s="297" t="str">
        <f t="shared" si="69"/>
        <v>OUI</v>
      </c>
      <c r="Q413" s="297">
        <f t="shared" ca="1" si="71"/>
        <v>0.79169948298122983</v>
      </c>
      <c r="R413" s="202"/>
      <c r="S413" s="256" t="e">
        <f t="shared" si="70"/>
        <v>#DIV/0!</v>
      </c>
      <c r="T413" s="179"/>
      <c r="U413" s="179"/>
      <c r="V413" s="188"/>
      <c r="W413" s="179"/>
      <c r="X413" s="181"/>
      <c r="Y413" s="181"/>
      <c r="Z413" s="179"/>
    </row>
    <row r="414" spans="1:26" outlineLevel="1" x14ac:dyDescent="0.2">
      <c r="A414" s="122"/>
      <c r="B414" s="122"/>
      <c r="C414" s="122"/>
      <c r="D414" s="123"/>
      <c r="E414" s="121"/>
      <c r="F414" s="113"/>
      <c r="G414" s="122"/>
      <c r="H414" s="121"/>
      <c r="I414" s="124"/>
      <c r="J414" s="117"/>
      <c r="K414" s="299"/>
      <c r="L414" s="118"/>
      <c r="M414" s="125"/>
      <c r="N414" s="99">
        <f t="shared" si="68"/>
        <v>0</v>
      </c>
      <c r="P414" s="297" t="str">
        <f t="shared" si="69"/>
        <v>OUI</v>
      </c>
      <c r="Q414" s="297">
        <f t="shared" ca="1" si="71"/>
        <v>0.13453923115801325</v>
      </c>
      <c r="R414" s="202"/>
      <c r="S414" s="256" t="e">
        <f t="shared" si="70"/>
        <v>#DIV/0!</v>
      </c>
      <c r="T414" s="179"/>
      <c r="U414" s="179"/>
      <c r="V414" s="188"/>
      <c r="W414" s="179"/>
      <c r="X414" s="181"/>
      <c r="Y414" s="181"/>
      <c r="Z414" s="179"/>
    </row>
    <row r="415" spans="1:26" outlineLevel="1" x14ac:dyDescent="0.2">
      <c r="A415" s="122"/>
      <c r="B415" s="122"/>
      <c r="C415" s="122"/>
      <c r="D415" s="123"/>
      <c r="E415" s="121"/>
      <c r="F415" s="113"/>
      <c r="G415" s="122"/>
      <c r="H415" s="121"/>
      <c r="I415" s="124"/>
      <c r="J415" s="117"/>
      <c r="K415" s="299"/>
      <c r="L415" s="118"/>
      <c r="M415" s="125"/>
      <c r="N415" s="99">
        <f t="shared" si="68"/>
        <v>0</v>
      </c>
      <c r="P415" s="297" t="str">
        <f t="shared" si="69"/>
        <v>OUI</v>
      </c>
      <c r="Q415" s="297">
        <f t="shared" ca="1" si="71"/>
        <v>0.13070559931033521</v>
      </c>
      <c r="R415" s="202"/>
      <c r="S415" s="256" t="e">
        <f t="shared" si="70"/>
        <v>#DIV/0!</v>
      </c>
      <c r="T415" s="179"/>
      <c r="U415" s="179"/>
      <c r="V415" s="188"/>
      <c r="W415" s="179"/>
      <c r="X415" s="181"/>
      <c r="Y415" s="181"/>
      <c r="Z415" s="179"/>
    </row>
    <row r="416" spans="1:26" outlineLevel="1" x14ac:dyDescent="0.2">
      <c r="A416" s="122"/>
      <c r="B416" s="122"/>
      <c r="C416" s="122"/>
      <c r="D416" s="123"/>
      <c r="E416" s="121"/>
      <c r="F416" s="113"/>
      <c r="G416" s="122"/>
      <c r="H416" s="121"/>
      <c r="I416" s="124"/>
      <c r="J416" s="117"/>
      <c r="K416" s="299"/>
      <c r="L416" s="118"/>
      <c r="M416" s="125"/>
      <c r="N416" s="99">
        <f t="shared" si="68"/>
        <v>0</v>
      </c>
      <c r="P416" s="297" t="str">
        <f t="shared" si="69"/>
        <v>OUI</v>
      </c>
      <c r="Q416" s="297">
        <f t="shared" ca="1" si="71"/>
        <v>0.72964825900039398</v>
      </c>
      <c r="R416" s="202"/>
      <c r="S416" s="256" t="e">
        <f t="shared" si="70"/>
        <v>#DIV/0!</v>
      </c>
      <c r="T416" s="179"/>
      <c r="U416" s="179"/>
      <c r="V416" s="188"/>
      <c r="W416" s="179"/>
      <c r="X416" s="181"/>
      <c r="Y416" s="181"/>
      <c r="Z416" s="179"/>
    </row>
    <row r="417" spans="1:26" outlineLevel="1" x14ac:dyDescent="0.2">
      <c r="A417" s="269"/>
      <c r="B417" s="270"/>
      <c r="C417" s="270"/>
      <c r="D417" s="270"/>
      <c r="E417" s="270"/>
      <c r="F417" s="270"/>
      <c r="G417" s="270"/>
      <c r="H417" s="270"/>
      <c r="I417" s="270"/>
      <c r="J417" s="271">
        <f>SUM(J405:J416)</f>
        <v>0</v>
      </c>
      <c r="K417" s="271"/>
      <c r="L417" s="271">
        <f>SUM(L405:L416)</f>
        <v>0</v>
      </c>
      <c r="M417" s="272"/>
      <c r="N417" s="271">
        <f>SUM(N405:N416)</f>
        <v>0</v>
      </c>
      <c r="O417" s="259"/>
      <c r="P417" s="259"/>
      <c r="X417" s="182" t="str">
        <f>IF(SUM(X405:X416)=0,"",SUM(X405:X416))</f>
        <v/>
      </c>
      <c r="Y417" s="182" t="str">
        <f>IF(SUM(Y405:Y416)=0,"",SUM(Y405:Y416))</f>
        <v/>
      </c>
      <c r="Z417" s="11"/>
    </row>
    <row r="418" spans="1:26" outlineLevel="1" x14ac:dyDescent="0.2">
      <c r="A418" s="259"/>
      <c r="B418" s="259"/>
      <c r="C418" s="259"/>
      <c r="D418" s="259"/>
      <c r="E418" s="259"/>
      <c r="F418" s="259"/>
      <c r="G418" s="259"/>
      <c r="H418" s="259"/>
      <c r="I418" s="259"/>
      <c r="J418" s="259"/>
      <c r="K418" s="259"/>
      <c r="L418" s="259"/>
      <c r="M418" s="259"/>
      <c r="N418" s="259"/>
    </row>
    <row r="419" spans="1:26" outlineLevel="1" x14ac:dyDescent="0.2">
      <c r="A419" s="273" t="s">
        <v>254</v>
      </c>
      <c r="B419" s="274"/>
      <c r="C419" s="274"/>
      <c r="D419" s="274"/>
      <c r="E419" s="274"/>
      <c r="F419" s="274"/>
      <c r="G419" s="274"/>
      <c r="H419" s="274"/>
      <c r="I419" s="274"/>
      <c r="J419" s="274"/>
      <c r="K419" s="274"/>
      <c r="L419" s="274"/>
      <c r="M419" s="259"/>
      <c r="N419" s="259"/>
    </row>
    <row r="420" spans="1:26" outlineLevel="1" x14ac:dyDescent="0.2">
      <c r="A420" s="295">
        <f>A405</f>
        <v>0</v>
      </c>
      <c r="B420" s="275" t="str">
        <f>A401</f>
        <v>Lot n°18 - Intitulé à renseigner</v>
      </c>
      <c r="C420" s="275" t="str">
        <f>B402</f>
        <v>Raison sociale de l'attributaire à renseigner</v>
      </c>
      <c r="D420" s="314" t="s">
        <v>260</v>
      </c>
      <c r="E420" s="315" t="s">
        <v>260</v>
      </c>
      <c r="F420" s="276">
        <f>MIN($F405:$F416)</f>
        <v>0</v>
      </c>
      <c r="G420" s="276">
        <f>MAX(F405:F416,H405:H416)</f>
        <v>0</v>
      </c>
      <c r="H420" s="277" t="s">
        <v>98</v>
      </c>
      <c r="I420" s="316" t="s">
        <v>260</v>
      </c>
      <c r="J420" s="278">
        <f>J417</f>
        <v>0</v>
      </c>
      <c r="K420" s="278">
        <f>L417</f>
        <v>0</v>
      </c>
      <c r="L420" s="259"/>
      <c r="M420" s="259"/>
      <c r="N420" s="259"/>
      <c r="O420" s="279"/>
      <c r="P420" s="54"/>
      <c r="Q420" s="54"/>
      <c r="R420" s="54"/>
      <c r="S420" s="54"/>
      <c r="T420" s="1"/>
      <c r="U420" s="1"/>
      <c r="V420" s="1"/>
      <c r="W420" s="51"/>
      <c r="X420" s="51"/>
      <c r="Y420" s="51"/>
    </row>
    <row r="421" spans="1:26" ht="15" outlineLevel="1" thickBot="1" x14ac:dyDescent="0.25">
      <c r="A421" s="287"/>
      <c r="B421" s="287"/>
      <c r="C421" s="287"/>
      <c r="D421" s="287"/>
      <c r="E421" s="287"/>
      <c r="F421" s="287"/>
      <c r="G421" s="287"/>
      <c r="H421" s="287"/>
      <c r="I421" s="287"/>
      <c r="J421" s="287"/>
      <c r="K421" s="287"/>
      <c r="L421" s="287"/>
      <c r="M421" s="287"/>
      <c r="N421" s="287"/>
      <c r="O421" s="293"/>
      <c r="P421" s="293"/>
      <c r="Q421" s="293"/>
      <c r="R421" s="293"/>
      <c r="S421" s="293"/>
      <c r="T421" s="293"/>
      <c r="U421" s="293"/>
      <c r="V421" s="293"/>
      <c r="W421" s="293"/>
      <c r="X421" s="293"/>
      <c r="Y421" s="293"/>
      <c r="Z421" s="293"/>
    </row>
    <row r="422" spans="1:26" ht="25.5" outlineLevel="1" x14ac:dyDescent="0.2">
      <c r="A422" s="280" t="s">
        <v>85</v>
      </c>
      <c r="B422" s="281" t="s">
        <v>99</v>
      </c>
      <c r="C422" s="282" t="str">
        <f>IF(C399="","",C399)</f>
        <v/>
      </c>
      <c r="D422" s="281" t="s">
        <v>100</v>
      </c>
      <c r="E422" s="282" t="str">
        <f>IF(E399="","",E399)</f>
        <v/>
      </c>
      <c r="F422" s="259"/>
      <c r="G422" s="17"/>
      <c r="H422" s="18"/>
      <c r="I422" s="18"/>
      <c r="J422" s="18"/>
      <c r="K422" s="18"/>
      <c r="L422" s="18"/>
      <c r="M422" s="259"/>
      <c r="N422" s="18"/>
      <c r="O422" s="1"/>
      <c r="P422" s="1"/>
      <c r="Q422" s="1"/>
      <c r="R422" s="1"/>
      <c r="S422" s="1"/>
      <c r="T422" s="1"/>
      <c r="U422" s="1"/>
      <c r="V422" s="1"/>
      <c r="W422" s="1"/>
      <c r="X422" s="1"/>
      <c r="Y422" s="1"/>
      <c r="Z422" s="1"/>
    </row>
    <row r="423" spans="1:26" outlineLevel="1" x14ac:dyDescent="0.2">
      <c r="A423" s="53"/>
      <c r="B423" s="53"/>
      <c r="C423" s="53"/>
      <c r="D423" s="27"/>
      <c r="E423" s="27"/>
      <c r="F423" s="27"/>
      <c r="G423" s="19"/>
      <c r="H423" s="19"/>
      <c r="I423" s="19"/>
      <c r="J423" s="19"/>
      <c r="K423" s="19"/>
      <c r="L423" s="19"/>
      <c r="M423" s="259"/>
      <c r="N423" s="19"/>
      <c r="O423" s="19"/>
      <c r="P423" s="19"/>
      <c r="Q423" s="19"/>
      <c r="R423" s="19"/>
      <c r="S423" s="19"/>
      <c r="T423" s="19"/>
      <c r="U423" s="19"/>
      <c r="V423" s="11"/>
      <c r="W423" s="11"/>
      <c r="X423" s="11"/>
      <c r="Y423" s="11"/>
      <c r="Z423" s="11"/>
    </row>
    <row r="424" spans="1:26" outlineLevel="1" x14ac:dyDescent="0.2">
      <c r="A424" s="383" t="s">
        <v>242</v>
      </c>
      <c r="B424" s="383"/>
      <c r="C424" s="383"/>
      <c r="D424" s="259"/>
      <c r="E424" s="259"/>
      <c r="F424" s="259"/>
      <c r="G424" s="259"/>
      <c r="H424" s="259"/>
      <c r="I424" s="259"/>
      <c r="J424" s="259"/>
      <c r="K424" s="259"/>
      <c r="L424" s="259"/>
      <c r="M424" s="259"/>
      <c r="N424" s="259"/>
      <c r="P424" s="384" t="s">
        <v>63</v>
      </c>
      <c r="Q424" s="385"/>
      <c r="R424" s="385"/>
      <c r="S424" s="385"/>
      <c r="T424" s="385"/>
      <c r="U424" s="385"/>
      <c r="V424" s="385"/>
      <c r="W424" s="385"/>
      <c r="X424" s="385"/>
      <c r="Y424" s="385"/>
      <c r="Z424" s="386"/>
    </row>
    <row r="425" spans="1:26" outlineLevel="1" x14ac:dyDescent="0.2">
      <c r="A425" s="265" t="s">
        <v>152</v>
      </c>
      <c r="B425" s="383" t="s">
        <v>154</v>
      </c>
      <c r="C425" s="383"/>
      <c r="D425" s="259"/>
      <c r="E425" s="259"/>
      <c r="F425" s="259"/>
      <c r="G425" s="259"/>
      <c r="H425" s="259"/>
      <c r="I425" s="259"/>
      <c r="J425" s="259"/>
      <c r="K425" s="259"/>
      <c r="L425" s="259"/>
      <c r="M425" s="259"/>
      <c r="N425" s="259"/>
      <c r="P425" s="387"/>
      <c r="Q425" s="388"/>
      <c r="R425" s="388"/>
      <c r="S425" s="388"/>
      <c r="T425" s="388"/>
      <c r="U425" s="388"/>
      <c r="V425" s="388"/>
      <c r="W425" s="388"/>
      <c r="X425" s="388"/>
      <c r="Y425" s="388"/>
      <c r="Z425" s="389"/>
    </row>
    <row r="426" spans="1:26" ht="51" customHeight="1" outlineLevel="1" x14ac:dyDescent="0.2">
      <c r="A426" s="265" t="s">
        <v>197</v>
      </c>
      <c r="B426" s="390" t="s">
        <v>199</v>
      </c>
      <c r="C426" s="391"/>
      <c r="D426" s="266"/>
      <c r="E426" s="266"/>
      <c r="F426" s="266"/>
      <c r="G426" s="266"/>
      <c r="H426" s="266"/>
      <c r="I426" s="266"/>
      <c r="J426" s="266"/>
      <c r="K426" s="266"/>
      <c r="L426" s="267"/>
      <c r="M426" s="19"/>
      <c r="N426" s="19"/>
      <c r="P426" s="392" t="s">
        <v>226</v>
      </c>
      <c r="Q426" s="392"/>
      <c r="R426" s="392"/>
      <c r="S426" s="392"/>
      <c r="T426" s="193"/>
      <c r="U426" s="193"/>
      <c r="V426" s="193"/>
      <c r="W426" s="193"/>
      <c r="X426" s="193"/>
      <c r="Y426" s="193"/>
      <c r="Z426" s="192"/>
    </row>
    <row r="427" spans="1:26" ht="165.75" outlineLevel="1" x14ac:dyDescent="0.2">
      <c r="A427" s="268" t="s">
        <v>223</v>
      </c>
      <c r="B427" s="268" t="s">
        <v>224</v>
      </c>
      <c r="C427" s="268" t="s">
        <v>1</v>
      </c>
      <c r="D427" s="268" t="s">
        <v>145</v>
      </c>
      <c r="E427" s="268" t="s">
        <v>144</v>
      </c>
      <c r="F427" s="268" t="s">
        <v>131</v>
      </c>
      <c r="G427" s="268" t="s">
        <v>147</v>
      </c>
      <c r="H427" s="268" t="s">
        <v>198</v>
      </c>
      <c r="I427" s="268" t="s">
        <v>0</v>
      </c>
      <c r="J427" s="268" t="s">
        <v>148</v>
      </c>
      <c r="K427" s="268" t="s">
        <v>205</v>
      </c>
      <c r="L427" s="268" t="s">
        <v>5</v>
      </c>
      <c r="M427" s="268" t="s">
        <v>14</v>
      </c>
      <c r="N427" s="268" t="s">
        <v>146</v>
      </c>
      <c r="P427" s="190" t="s">
        <v>218</v>
      </c>
      <c r="Q427" s="190" t="s">
        <v>219</v>
      </c>
      <c r="R427" s="190" t="s">
        <v>261</v>
      </c>
      <c r="S427" s="249" t="s">
        <v>228</v>
      </c>
      <c r="T427" s="190" t="s">
        <v>60</v>
      </c>
      <c r="U427" s="190" t="s">
        <v>61</v>
      </c>
      <c r="V427" s="191" t="s">
        <v>206</v>
      </c>
      <c r="W427" s="190" t="s">
        <v>62</v>
      </c>
      <c r="X427" s="190" t="s">
        <v>38</v>
      </c>
      <c r="Y427" s="190" t="s">
        <v>57</v>
      </c>
      <c r="Z427" s="190" t="s">
        <v>14</v>
      </c>
    </row>
    <row r="428" spans="1:26" outlineLevel="1" x14ac:dyDescent="0.2">
      <c r="A428" s="122"/>
      <c r="B428" s="122"/>
      <c r="C428" s="122"/>
      <c r="D428" s="123"/>
      <c r="E428" s="121"/>
      <c r="F428" s="121"/>
      <c r="G428" s="123"/>
      <c r="H428" s="121"/>
      <c r="I428" s="123"/>
      <c r="J428" s="111"/>
      <c r="K428" s="299"/>
      <c r="L428" s="111"/>
      <c r="M428" s="123"/>
      <c r="N428" s="99">
        <f t="shared" ref="N428:N439" si="72">J428-L428</f>
        <v>0</v>
      </c>
      <c r="P428" s="297" t="str">
        <f t="shared" ref="P428:P439" si="73">IF(COUNTIF(A:F,A428)&gt;=25,"OUI","NON")</f>
        <v>OUI</v>
      </c>
      <c r="Q428" s="297">
        <f ca="1">IF(P428="oui",RAND(),"&lt;25 lignes donc pas d'échantillonnage")</f>
        <v>0.8345022725707818</v>
      </c>
      <c r="R428" s="201"/>
      <c r="S428" s="256" t="e">
        <f t="shared" ref="S428:S439" si="74">IF(P428="oui",IF(SUMIFS(N:N,A:A,A428,R:R,"&lt;="&amp;R428)/SUMIF(A:A,A428,N:N)&lt;0.8,"hors Echantillon","Echantillon à Contrôler"), "Contrôle en exhaustif")</f>
        <v>#DIV/0!</v>
      </c>
      <c r="T428" s="179"/>
      <c r="U428" s="179"/>
      <c r="V428" s="188"/>
      <c r="W428" s="179"/>
      <c r="X428" s="181"/>
      <c r="Y428" s="181"/>
      <c r="Z428" s="179"/>
    </row>
    <row r="429" spans="1:26" outlineLevel="1" x14ac:dyDescent="0.2">
      <c r="A429" s="122"/>
      <c r="B429" s="122"/>
      <c r="C429" s="122"/>
      <c r="D429" s="123"/>
      <c r="E429" s="121"/>
      <c r="F429" s="121"/>
      <c r="G429" s="123"/>
      <c r="H429" s="121"/>
      <c r="I429" s="123"/>
      <c r="J429" s="111"/>
      <c r="K429" s="299"/>
      <c r="L429" s="111"/>
      <c r="M429" s="123"/>
      <c r="N429" s="99">
        <f t="shared" si="72"/>
        <v>0</v>
      </c>
      <c r="P429" s="297" t="str">
        <f t="shared" si="73"/>
        <v>OUI</v>
      </c>
      <c r="Q429" s="297">
        <f t="shared" ref="Q429:Q439" ca="1" si="75">IF(P429="oui",RAND(),"&lt;25 lignes donc pas d'échantillonnage")</f>
        <v>0.81157692940153581</v>
      </c>
      <c r="R429" s="201"/>
      <c r="S429" s="256" t="e">
        <f t="shared" si="74"/>
        <v>#DIV/0!</v>
      </c>
      <c r="T429" s="179"/>
      <c r="U429" s="179"/>
      <c r="V429" s="188"/>
      <c r="W429" s="179"/>
      <c r="X429" s="181"/>
      <c r="Y429" s="181"/>
      <c r="Z429" s="179"/>
    </row>
    <row r="430" spans="1:26" outlineLevel="1" x14ac:dyDescent="0.2">
      <c r="A430" s="122"/>
      <c r="B430" s="122"/>
      <c r="C430" s="122"/>
      <c r="D430" s="123"/>
      <c r="E430" s="121"/>
      <c r="F430" s="121"/>
      <c r="G430" s="123"/>
      <c r="H430" s="121"/>
      <c r="I430" s="123"/>
      <c r="J430" s="111"/>
      <c r="K430" s="299"/>
      <c r="L430" s="111"/>
      <c r="M430" s="123"/>
      <c r="N430" s="99">
        <f t="shared" si="72"/>
        <v>0</v>
      </c>
      <c r="P430" s="297" t="str">
        <f t="shared" si="73"/>
        <v>OUI</v>
      </c>
      <c r="Q430" s="297">
        <f t="shared" ca="1" si="75"/>
        <v>0.868801402933018</v>
      </c>
      <c r="R430" s="201"/>
      <c r="S430" s="256" t="e">
        <f t="shared" si="74"/>
        <v>#DIV/0!</v>
      </c>
      <c r="T430" s="179"/>
      <c r="U430" s="179"/>
      <c r="V430" s="188"/>
      <c r="W430" s="179"/>
      <c r="X430" s="181"/>
      <c r="Y430" s="181"/>
      <c r="Z430" s="179"/>
    </row>
    <row r="431" spans="1:26" outlineLevel="1" x14ac:dyDescent="0.2">
      <c r="A431" s="122"/>
      <c r="B431" s="122"/>
      <c r="C431" s="122"/>
      <c r="D431" s="123"/>
      <c r="E431" s="121"/>
      <c r="F431" s="121"/>
      <c r="G431" s="123"/>
      <c r="H431" s="121"/>
      <c r="I431" s="123"/>
      <c r="J431" s="111"/>
      <c r="K431" s="299"/>
      <c r="L431" s="111"/>
      <c r="M431" s="123"/>
      <c r="N431" s="99">
        <f t="shared" si="72"/>
        <v>0</v>
      </c>
      <c r="P431" s="297" t="str">
        <f t="shared" si="73"/>
        <v>OUI</v>
      </c>
      <c r="Q431" s="297">
        <f t="shared" ca="1" si="75"/>
        <v>0.51221097495159928</v>
      </c>
      <c r="R431" s="201"/>
      <c r="S431" s="256" t="e">
        <f t="shared" si="74"/>
        <v>#DIV/0!</v>
      </c>
      <c r="T431" s="179"/>
      <c r="U431" s="179"/>
      <c r="V431" s="188"/>
      <c r="W431" s="179"/>
      <c r="X431" s="181"/>
      <c r="Y431" s="181"/>
      <c r="Z431" s="179"/>
    </row>
    <row r="432" spans="1:26" outlineLevel="1" x14ac:dyDescent="0.2">
      <c r="A432" s="122"/>
      <c r="B432" s="122"/>
      <c r="C432" s="122"/>
      <c r="D432" s="123"/>
      <c r="E432" s="121"/>
      <c r="F432" s="113"/>
      <c r="G432" s="122"/>
      <c r="H432" s="121"/>
      <c r="I432" s="124"/>
      <c r="J432" s="117"/>
      <c r="K432" s="299"/>
      <c r="L432" s="118"/>
      <c r="M432" s="125"/>
      <c r="N432" s="99">
        <f t="shared" si="72"/>
        <v>0</v>
      </c>
      <c r="P432" s="297" t="str">
        <f t="shared" si="73"/>
        <v>OUI</v>
      </c>
      <c r="Q432" s="297">
        <f t="shared" ca="1" si="75"/>
        <v>0.28208647345847992</v>
      </c>
      <c r="R432" s="201"/>
      <c r="S432" s="256" t="e">
        <f t="shared" si="74"/>
        <v>#DIV/0!</v>
      </c>
      <c r="T432" s="179"/>
      <c r="U432" s="179"/>
      <c r="V432" s="188"/>
      <c r="W432" s="179"/>
      <c r="X432" s="181"/>
      <c r="Y432" s="181"/>
      <c r="Z432" s="179"/>
    </row>
    <row r="433" spans="1:26" outlineLevel="1" x14ac:dyDescent="0.2">
      <c r="A433" s="122"/>
      <c r="B433" s="122"/>
      <c r="C433" s="122"/>
      <c r="D433" s="123"/>
      <c r="E433" s="121"/>
      <c r="F433" s="113"/>
      <c r="G433" s="122"/>
      <c r="H433" s="121"/>
      <c r="I433" s="124"/>
      <c r="J433" s="117"/>
      <c r="K433" s="299"/>
      <c r="L433" s="118"/>
      <c r="M433" s="125"/>
      <c r="N433" s="99">
        <f t="shared" si="72"/>
        <v>0</v>
      </c>
      <c r="P433" s="297" t="str">
        <f t="shared" si="73"/>
        <v>OUI</v>
      </c>
      <c r="Q433" s="297">
        <f t="shared" ca="1" si="75"/>
        <v>0.69842099364797405</v>
      </c>
      <c r="R433" s="201"/>
      <c r="S433" s="256" t="e">
        <f t="shared" si="74"/>
        <v>#DIV/0!</v>
      </c>
      <c r="T433" s="179"/>
      <c r="U433" s="179"/>
      <c r="V433" s="188"/>
      <c r="W433" s="179"/>
      <c r="X433" s="181"/>
      <c r="Y433" s="181"/>
      <c r="Z433" s="179"/>
    </row>
    <row r="434" spans="1:26" outlineLevel="1" x14ac:dyDescent="0.2">
      <c r="A434" s="122"/>
      <c r="B434" s="122"/>
      <c r="C434" s="122"/>
      <c r="D434" s="123"/>
      <c r="E434" s="121"/>
      <c r="F434" s="113"/>
      <c r="G434" s="122"/>
      <c r="H434" s="121"/>
      <c r="I434" s="124"/>
      <c r="J434" s="117"/>
      <c r="K434" s="299"/>
      <c r="L434" s="118"/>
      <c r="M434" s="125"/>
      <c r="N434" s="99">
        <f t="shared" si="72"/>
        <v>0</v>
      </c>
      <c r="P434" s="297" t="str">
        <f t="shared" si="73"/>
        <v>OUI</v>
      </c>
      <c r="Q434" s="297">
        <f t="shared" ca="1" si="75"/>
        <v>4.9329554557327571E-2</v>
      </c>
      <c r="R434" s="201"/>
      <c r="S434" s="256" t="e">
        <f t="shared" si="74"/>
        <v>#DIV/0!</v>
      </c>
      <c r="T434" s="179"/>
      <c r="U434" s="179"/>
      <c r="V434" s="188"/>
      <c r="W434" s="179"/>
      <c r="X434" s="181"/>
      <c r="Y434" s="181"/>
      <c r="Z434" s="179"/>
    </row>
    <row r="435" spans="1:26" outlineLevel="1" x14ac:dyDescent="0.2">
      <c r="A435" s="122"/>
      <c r="B435" s="122"/>
      <c r="C435" s="122"/>
      <c r="D435" s="123"/>
      <c r="E435" s="121"/>
      <c r="F435" s="113"/>
      <c r="G435" s="122"/>
      <c r="H435" s="121"/>
      <c r="I435" s="124"/>
      <c r="J435" s="117"/>
      <c r="K435" s="299"/>
      <c r="L435" s="118"/>
      <c r="M435" s="125"/>
      <c r="N435" s="99">
        <f t="shared" si="72"/>
        <v>0</v>
      </c>
      <c r="P435" s="297" t="str">
        <f t="shared" si="73"/>
        <v>OUI</v>
      </c>
      <c r="Q435" s="297">
        <f t="shared" ca="1" si="75"/>
        <v>0.29317076175125878</v>
      </c>
      <c r="R435" s="202"/>
      <c r="S435" s="256" t="e">
        <f t="shared" si="74"/>
        <v>#DIV/0!</v>
      </c>
      <c r="T435" s="179"/>
      <c r="U435" s="179"/>
      <c r="V435" s="188"/>
      <c r="W435" s="179"/>
      <c r="X435" s="181"/>
      <c r="Y435" s="181"/>
      <c r="Z435" s="179"/>
    </row>
    <row r="436" spans="1:26" outlineLevel="1" x14ac:dyDescent="0.2">
      <c r="A436" s="122"/>
      <c r="B436" s="122"/>
      <c r="C436" s="122"/>
      <c r="D436" s="123"/>
      <c r="E436" s="121"/>
      <c r="F436" s="113"/>
      <c r="G436" s="122"/>
      <c r="H436" s="121"/>
      <c r="I436" s="124"/>
      <c r="J436" s="117"/>
      <c r="K436" s="299"/>
      <c r="L436" s="118"/>
      <c r="M436" s="125"/>
      <c r="N436" s="99">
        <f t="shared" si="72"/>
        <v>0</v>
      </c>
      <c r="P436" s="297" t="str">
        <f t="shared" si="73"/>
        <v>OUI</v>
      </c>
      <c r="Q436" s="297">
        <f t="shared" ca="1" si="75"/>
        <v>0.31117877885878054</v>
      </c>
      <c r="R436" s="202"/>
      <c r="S436" s="256" t="e">
        <f t="shared" si="74"/>
        <v>#DIV/0!</v>
      </c>
      <c r="T436" s="179"/>
      <c r="U436" s="179"/>
      <c r="V436" s="188"/>
      <c r="W436" s="179"/>
      <c r="X436" s="181"/>
      <c r="Y436" s="181"/>
      <c r="Z436" s="179"/>
    </row>
    <row r="437" spans="1:26" outlineLevel="1" x14ac:dyDescent="0.2">
      <c r="A437" s="122"/>
      <c r="B437" s="122"/>
      <c r="C437" s="122"/>
      <c r="D437" s="123"/>
      <c r="E437" s="121"/>
      <c r="F437" s="113"/>
      <c r="G437" s="122"/>
      <c r="H437" s="121"/>
      <c r="I437" s="124"/>
      <c r="J437" s="117"/>
      <c r="K437" s="299"/>
      <c r="L437" s="118"/>
      <c r="M437" s="125"/>
      <c r="N437" s="99">
        <f t="shared" si="72"/>
        <v>0</v>
      </c>
      <c r="P437" s="297" t="str">
        <f t="shared" si="73"/>
        <v>OUI</v>
      </c>
      <c r="Q437" s="297">
        <f t="shared" ca="1" si="75"/>
        <v>0.29760969551040162</v>
      </c>
      <c r="R437" s="202"/>
      <c r="S437" s="256" t="e">
        <f t="shared" si="74"/>
        <v>#DIV/0!</v>
      </c>
      <c r="T437" s="179"/>
      <c r="U437" s="179"/>
      <c r="V437" s="188"/>
      <c r="W437" s="179"/>
      <c r="X437" s="181"/>
      <c r="Y437" s="181"/>
      <c r="Z437" s="179"/>
    </row>
    <row r="438" spans="1:26" outlineLevel="1" x14ac:dyDescent="0.2">
      <c r="A438" s="122"/>
      <c r="B438" s="122"/>
      <c r="C438" s="122"/>
      <c r="D438" s="123"/>
      <c r="E438" s="121"/>
      <c r="F438" s="113"/>
      <c r="G438" s="122"/>
      <c r="H438" s="121"/>
      <c r="I438" s="124"/>
      <c r="J438" s="117"/>
      <c r="K438" s="299"/>
      <c r="L438" s="118"/>
      <c r="M438" s="125"/>
      <c r="N438" s="99">
        <f t="shared" si="72"/>
        <v>0</v>
      </c>
      <c r="P438" s="297" t="str">
        <f t="shared" si="73"/>
        <v>OUI</v>
      </c>
      <c r="Q438" s="297">
        <f t="shared" ca="1" si="75"/>
        <v>0.79886420134568115</v>
      </c>
      <c r="R438" s="202"/>
      <c r="S438" s="256" t="e">
        <f t="shared" si="74"/>
        <v>#DIV/0!</v>
      </c>
      <c r="T438" s="179"/>
      <c r="U438" s="179"/>
      <c r="V438" s="188"/>
      <c r="W438" s="179"/>
      <c r="X438" s="181"/>
      <c r="Y438" s="181"/>
      <c r="Z438" s="179"/>
    </row>
    <row r="439" spans="1:26" outlineLevel="1" x14ac:dyDescent="0.2">
      <c r="A439" s="122"/>
      <c r="B439" s="122"/>
      <c r="C439" s="122"/>
      <c r="D439" s="123"/>
      <c r="E439" s="121"/>
      <c r="F439" s="113"/>
      <c r="G439" s="122"/>
      <c r="H439" s="121"/>
      <c r="I439" s="124"/>
      <c r="J439" s="117"/>
      <c r="K439" s="299"/>
      <c r="L439" s="118"/>
      <c r="M439" s="125"/>
      <c r="N439" s="99">
        <f t="shared" si="72"/>
        <v>0</v>
      </c>
      <c r="P439" s="297" t="str">
        <f t="shared" si="73"/>
        <v>OUI</v>
      </c>
      <c r="Q439" s="297">
        <f t="shared" ca="1" si="75"/>
        <v>9.3840194232882257E-2</v>
      </c>
      <c r="R439" s="202"/>
      <c r="S439" s="256" t="e">
        <f t="shared" si="74"/>
        <v>#DIV/0!</v>
      </c>
      <c r="T439" s="179"/>
      <c r="U439" s="179"/>
      <c r="V439" s="188"/>
      <c r="W439" s="179"/>
      <c r="X439" s="181"/>
      <c r="Y439" s="181"/>
      <c r="Z439" s="179"/>
    </row>
    <row r="440" spans="1:26" outlineLevel="1" x14ac:dyDescent="0.2">
      <c r="A440" s="269"/>
      <c r="B440" s="270"/>
      <c r="C440" s="270"/>
      <c r="D440" s="270"/>
      <c r="E440" s="270"/>
      <c r="F440" s="270"/>
      <c r="G440" s="270"/>
      <c r="H440" s="270"/>
      <c r="I440" s="270"/>
      <c r="J440" s="271">
        <f>SUM(J428:J439)</f>
        <v>0</v>
      </c>
      <c r="K440" s="271"/>
      <c r="L440" s="271">
        <f>SUM(L428:L439)</f>
        <v>0</v>
      </c>
      <c r="M440" s="272"/>
      <c r="N440" s="271">
        <f>SUM(N428:N439)</f>
        <v>0</v>
      </c>
      <c r="O440" s="259"/>
      <c r="P440" s="259"/>
      <c r="X440" s="182" t="str">
        <f>IF(SUM(X428:X439)=0,"",SUM(X428:X439))</f>
        <v/>
      </c>
      <c r="Y440" s="182" t="str">
        <f>IF(SUM(Y428:Y439)=0,"",SUM(Y428:Y439))</f>
        <v/>
      </c>
      <c r="Z440" s="11"/>
    </row>
    <row r="441" spans="1:26" outlineLevel="1" x14ac:dyDescent="0.2">
      <c r="A441" s="259"/>
      <c r="B441" s="259"/>
      <c r="C441" s="259"/>
      <c r="D441" s="259"/>
      <c r="E441" s="259"/>
      <c r="F441" s="259"/>
      <c r="G441" s="259"/>
      <c r="H441" s="259"/>
      <c r="I441" s="259"/>
      <c r="J441" s="259"/>
      <c r="K441" s="259"/>
      <c r="L441" s="259"/>
      <c r="M441" s="259"/>
      <c r="N441" s="259"/>
    </row>
    <row r="442" spans="1:26" outlineLevel="1" x14ac:dyDescent="0.2">
      <c r="A442" s="273" t="s">
        <v>254</v>
      </c>
      <c r="B442" s="274"/>
      <c r="C442" s="274"/>
      <c r="D442" s="274"/>
      <c r="E442" s="274"/>
      <c r="F442" s="274"/>
      <c r="G442" s="274"/>
      <c r="H442" s="274"/>
      <c r="I442" s="274"/>
      <c r="J442" s="274"/>
      <c r="K442" s="274"/>
      <c r="L442" s="274"/>
      <c r="M442" s="259"/>
      <c r="N442" s="259"/>
    </row>
    <row r="443" spans="1:26" outlineLevel="1" x14ac:dyDescent="0.2">
      <c r="A443" s="295">
        <f>A428</f>
        <v>0</v>
      </c>
      <c r="B443" s="275" t="str">
        <f>A424</f>
        <v>Lot n°19 - Intitulé à renseigner</v>
      </c>
      <c r="C443" s="275" t="str">
        <f>B425</f>
        <v>Raison sociale de l'attributaire à renseigner</v>
      </c>
      <c r="D443" s="314" t="s">
        <v>260</v>
      </c>
      <c r="E443" s="315" t="s">
        <v>260</v>
      </c>
      <c r="F443" s="276">
        <f>MIN($F428:$F439)</f>
        <v>0</v>
      </c>
      <c r="G443" s="276">
        <f>MAX(F428:F439,H428:H439)</f>
        <v>0</v>
      </c>
      <c r="H443" s="277" t="s">
        <v>98</v>
      </c>
      <c r="I443" s="316" t="s">
        <v>260</v>
      </c>
      <c r="J443" s="278">
        <f>J440</f>
        <v>0</v>
      </c>
      <c r="K443" s="278">
        <f>L440</f>
        <v>0</v>
      </c>
      <c r="L443" s="259"/>
      <c r="M443" s="259"/>
      <c r="N443" s="259"/>
      <c r="O443" s="279"/>
      <c r="P443" s="54"/>
      <c r="Q443" s="54"/>
      <c r="R443" s="54"/>
      <c r="S443" s="54"/>
      <c r="T443" s="1"/>
      <c r="U443" s="1"/>
      <c r="V443" s="1"/>
      <c r="W443" s="51"/>
      <c r="X443" s="51"/>
      <c r="Y443" s="51"/>
    </row>
    <row r="444" spans="1:26" ht="15" outlineLevel="1" thickBot="1" x14ac:dyDescent="0.25">
      <c r="A444" s="283"/>
      <c r="B444" s="284"/>
      <c r="C444" s="284"/>
      <c r="D444" s="285"/>
      <c r="E444" s="285"/>
      <c r="F444" s="285"/>
      <c r="G444" s="285"/>
      <c r="H444" s="286"/>
      <c r="I444" s="287"/>
      <c r="J444" s="288"/>
      <c r="K444" s="288"/>
      <c r="L444" s="287"/>
      <c r="M444" s="287"/>
      <c r="N444" s="287"/>
      <c r="O444" s="289"/>
      <c r="P444" s="290"/>
      <c r="Q444" s="290"/>
      <c r="R444" s="290"/>
      <c r="S444" s="290"/>
      <c r="T444" s="291"/>
      <c r="U444" s="291"/>
      <c r="V444" s="291"/>
      <c r="W444" s="292"/>
      <c r="X444" s="292"/>
      <c r="Y444" s="292"/>
      <c r="Z444" s="293"/>
    </row>
    <row r="445" spans="1:26" ht="25.5" outlineLevel="1" x14ac:dyDescent="0.2">
      <c r="A445" s="280" t="s">
        <v>85</v>
      </c>
      <c r="B445" s="281" t="s">
        <v>99</v>
      </c>
      <c r="C445" s="282" t="str">
        <f>IF(C421="","",C421)</f>
        <v/>
      </c>
      <c r="D445" s="281" t="s">
        <v>100</v>
      </c>
      <c r="E445" s="282" t="str">
        <f>IF(E421="","",E421)</f>
        <v/>
      </c>
      <c r="F445" s="259"/>
      <c r="G445" s="17"/>
      <c r="H445" s="18"/>
      <c r="I445" s="18"/>
      <c r="J445" s="18"/>
      <c r="K445" s="18"/>
      <c r="L445" s="18"/>
      <c r="M445" s="259"/>
      <c r="N445" s="18"/>
      <c r="O445" s="1"/>
      <c r="P445" s="1"/>
      <c r="Q445" s="1"/>
      <c r="R445" s="1"/>
      <c r="S445" s="1"/>
      <c r="T445" s="1"/>
      <c r="U445" s="1"/>
      <c r="V445" s="1"/>
      <c r="W445" s="1"/>
      <c r="X445" s="1"/>
      <c r="Y445" s="1"/>
      <c r="Z445" s="1"/>
    </row>
    <row r="446" spans="1:26" outlineLevel="1" x14ac:dyDescent="0.2">
      <c r="A446" s="53"/>
      <c r="B446" s="53"/>
      <c r="C446" s="53"/>
      <c r="D446" s="27"/>
      <c r="E446" s="27"/>
      <c r="F446" s="27"/>
      <c r="G446" s="19"/>
      <c r="H446" s="19"/>
      <c r="I446" s="19"/>
      <c r="J446" s="19"/>
      <c r="K446" s="19"/>
      <c r="L446" s="19"/>
      <c r="M446" s="259"/>
      <c r="N446" s="19"/>
      <c r="O446" s="19"/>
      <c r="P446" s="19"/>
      <c r="Q446" s="19"/>
      <c r="R446" s="19"/>
      <c r="S446" s="19"/>
      <c r="T446" s="19"/>
      <c r="U446" s="19"/>
      <c r="V446" s="11"/>
      <c r="W446" s="11"/>
      <c r="X446" s="11"/>
      <c r="Y446" s="11"/>
      <c r="Z446" s="11"/>
    </row>
    <row r="447" spans="1:26" outlineLevel="1" x14ac:dyDescent="0.2">
      <c r="A447" s="383" t="s">
        <v>243</v>
      </c>
      <c r="B447" s="383"/>
      <c r="C447" s="383"/>
      <c r="D447" s="259"/>
      <c r="E447" s="259"/>
      <c r="F447" s="259"/>
      <c r="G447" s="259"/>
      <c r="H447" s="259"/>
      <c r="I447" s="259"/>
      <c r="J447" s="259"/>
      <c r="K447" s="259"/>
      <c r="L447" s="259"/>
      <c r="M447" s="259"/>
      <c r="N447" s="259"/>
      <c r="P447" s="384" t="s">
        <v>63</v>
      </c>
      <c r="Q447" s="385"/>
      <c r="R447" s="385"/>
      <c r="S447" s="385"/>
      <c r="T447" s="385"/>
      <c r="U447" s="385"/>
      <c r="V447" s="385"/>
      <c r="W447" s="385"/>
      <c r="X447" s="385"/>
      <c r="Y447" s="385"/>
      <c r="Z447" s="386"/>
    </row>
    <row r="448" spans="1:26" outlineLevel="1" x14ac:dyDescent="0.2">
      <c r="A448" s="265" t="s">
        <v>152</v>
      </c>
      <c r="B448" s="383" t="s">
        <v>154</v>
      </c>
      <c r="C448" s="383"/>
      <c r="D448" s="259"/>
      <c r="E448" s="259"/>
      <c r="F448" s="259"/>
      <c r="G448" s="259"/>
      <c r="H448" s="259"/>
      <c r="I448" s="259"/>
      <c r="J448" s="259"/>
      <c r="K448" s="259"/>
      <c r="L448" s="259"/>
      <c r="M448" s="259"/>
      <c r="N448" s="259"/>
      <c r="P448" s="387"/>
      <c r="Q448" s="388"/>
      <c r="R448" s="388"/>
      <c r="S448" s="388"/>
      <c r="T448" s="388"/>
      <c r="U448" s="388"/>
      <c r="V448" s="388"/>
      <c r="W448" s="388"/>
      <c r="X448" s="388"/>
      <c r="Y448" s="388"/>
      <c r="Z448" s="389"/>
    </row>
    <row r="449" spans="1:26" ht="54.75" customHeight="1" outlineLevel="1" x14ac:dyDescent="0.2">
      <c r="A449" s="265" t="s">
        <v>197</v>
      </c>
      <c r="B449" s="390" t="s">
        <v>199</v>
      </c>
      <c r="C449" s="391"/>
      <c r="D449" s="266"/>
      <c r="E449" s="266"/>
      <c r="F449" s="266"/>
      <c r="G449" s="266"/>
      <c r="H449" s="266"/>
      <c r="I449" s="266"/>
      <c r="J449" s="266"/>
      <c r="K449" s="266"/>
      <c r="L449" s="267"/>
      <c r="M449" s="19"/>
      <c r="N449" s="19"/>
      <c r="P449" s="392" t="s">
        <v>226</v>
      </c>
      <c r="Q449" s="392"/>
      <c r="R449" s="392"/>
      <c r="S449" s="392"/>
      <c r="T449" s="193"/>
      <c r="U449" s="193"/>
      <c r="V449" s="193"/>
      <c r="W449" s="193"/>
      <c r="X449" s="193"/>
      <c r="Y449" s="193"/>
      <c r="Z449" s="192"/>
    </row>
    <row r="450" spans="1:26" ht="165.75" outlineLevel="1" x14ac:dyDescent="0.2">
      <c r="A450" s="268" t="s">
        <v>223</v>
      </c>
      <c r="B450" s="268" t="s">
        <v>224</v>
      </c>
      <c r="C450" s="268" t="s">
        <v>1</v>
      </c>
      <c r="D450" s="268" t="s">
        <v>145</v>
      </c>
      <c r="E450" s="268" t="s">
        <v>144</v>
      </c>
      <c r="F450" s="268" t="s">
        <v>131</v>
      </c>
      <c r="G450" s="268" t="s">
        <v>147</v>
      </c>
      <c r="H450" s="268" t="s">
        <v>198</v>
      </c>
      <c r="I450" s="268" t="s">
        <v>0</v>
      </c>
      <c r="J450" s="268" t="s">
        <v>148</v>
      </c>
      <c r="K450" s="268" t="s">
        <v>205</v>
      </c>
      <c r="L450" s="268" t="s">
        <v>5</v>
      </c>
      <c r="M450" s="268" t="s">
        <v>14</v>
      </c>
      <c r="N450" s="268" t="s">
        <v>146</v>
      </c>
      <c r="P450" s="190" t="s">
        <v>218</v>
      </c>
      <c r="Q450" s="190" t="s">
        <v>219</v>
      </c>
      <c r="R450" s="190" t="s">
        <v>261</v>
      </c>
      <c r="S450" s="249" t="s">
        <v>228</v>
      </c>
      <c r="T450" s="190" t="s">
        <v>60</v>
      </c>
      <c r="U450" s="190" t="s">
        <v>61</v>
      </c>
      <c r="V450" s="191" t="s">
        <v>206</v>
      </c>
      <c r="W450" s="190" t="s">
        <v>62</v>
      </c>
      <c r="X450" s="190" t="s">
        <v>38</v>
      </c>
      <c r="Y450" s="190" t="s">
        <v>57</v>
      </c>
      <c r="Z450" s="190" t="s">
        <v>14</v>
      </c>
    </row>
    <row r="451" spans="1:26" outlineLevel="1" x14ac:dyDescent="0.2">
      <c r="A451" s="122"/>
      <c r="B451" s="122"/>
      <c r="C451" s="122"/>
      <c r="D451" s="123"/>
      <c r="E451" s="121"/>
      <c r="F451" s="121"/>
      <c r="G451" s="123"/>
      <c r="H451" s="121"/>
      <c r="I451" s="123"/>
      <c r="J451" s="111"/>
      <c r="K451" s="299"/>
      <c r="L451" s="111"/>
      <c r="M451" s="123"/>
      <c r="N451" s="99">
        <f t="shared" ref="N451:N462" si="76">J451-L451</f>
        <v>0</v>
      </c>
      <c r="P451" s="297" t="str">
        <f t="shared" ref="P451:P462" si="77">IF(COUNTIF(A:F,A451)&gt;=25,"OUI","NON")</f>
        <v>OUI</v>
      </c>
      <c r="Q451" s="297">
        <f ca="1">IF(P451="oui",RAND(),"&lt;25 lignes donc pas d'échantillonnage")</f>
        <v>0.62950204168603541</v>
      </c>
      <c r="R451" s="201"/>
      <c r="S451" s="256" t="e">
        <f t="shared" ref="S451:S462" si="78">IF(P451="oui",IF(SUMIFS(N:N,A:A,A451,R:R,"&lt;="&amp;R451)/SUMIF(A:A,A451,N:N)&lt;0.8,"hors Echantillon","Echantillon à Contrôler"), "Contrôle en exhaustif")</f>
        <v>#DIV/0!</v>
      </c>
      <c r="T451" s="179"/>
      <c r="U451" s="179"/>
      <c r="V451" s="188"/>
      <c r="W451" s="179"/>
      <c r="X451" s="181"/>
      <c r="Y451" s="181"/>
      <c r="Z451" s="179"/>
    </row>
    <row r="452" spans="1:26" outlineLevel="1" x14ac:dyDescent="0.2">
      <c r="A452" s="122"/>
      <c r="B452" s="122"/>
      <c r="C452" s="122"/>
      <c r="D452" s="123"/>
      <c r="E452" s="121"/>
      <c r="F452" s="121"/>
      <c r="G452" s="123"/>
      <c r="H452" s="121"/>
      <c r="I452" s="123"/>
      <c r="J452" s="111"/>
      <c r="K452" s="299"/>
      <c r="L452" s="111"/>
      <c r="M452" s="123"/>
      <c r="N452" s="99">
        <f t="shared" si="76"/>
        <v>0</v>
      </c>
      <c r="P452" s="297" t="str">
        <f t="shared" si="77"/>
        <v>OUI</v>
      </c>
      <c r="Q452" s="297">
        <f t="shared" ref="Q452:Q462" ca="1" si="79">IF(P452="oui",RAND(),"&lt;25 lignes donc pas d'échantillonnage")</f>
        <v>0.51399403251652431</v>
      </c>
      <c r="R452" s="201"/>
      <c r="S452" s="256" t="e">
        <f t="shared" si="78"/>
        <v>#DIV/0!</v>
      </c>
      <c r="T452" s="179"/>
      <c r="U452" s="179"/>
      <c r="V452" s="188"/>
      <c r="W452" s="179"/>
      <c r="X452" s="181"/>
      <c r="Y452" s="181"/>
      <c r="Z452" s="179"/>
    </row>
    <row r="453" spans="1:26" outlineLevel="1" x14ac:dyDescent="0.2">
      <c r="A453" s="122"/>
      <c r="B453" s="122"/>
      <c r="C453" s="122"/>
      <c r="D453" s="123"/>
      <c r="E453" s="121"/>
      <c r="F453" s="121"/>
      <c r="G453" s="123"/>
      <c r="H453" s="121"/>
      <c r="I453" s="123"/>
      <c r="J453" s="111"/>
      <c r="K453" s="299"/>
      <c r="L453" s="111"/>
      <c r="M453" s="123"/>
      <c r="N453" s="99">
        <f t="shared" si="76"/>
        <v>0</v>
      </c>
      <c r="P453" s="297" t="str">
        <f t="shared" si="77"/>
        <v>OUI</v>
      </c>
      <c r="Q453" s="297">
        <f t="shared" ca="1" si="79"/>
        <v>0.4265087383768088</v>
      </c>
      <c r="R453" s="201"/>
      <c r="S453" s="256" t="e">
        <f t="shared" si="78"/>
        <v>#DIV/0!</v>
      </c>
      <c r="T453" s="179"/>
      <c r="U453" s="179"/>
      <c r="V453" s="188"/>
      <c r="W453" s="179"/>
      <c r="X453" s="181"/>
      <c r="Y453" s="181"/>
      <c r="Z453" s="179"/>
    </row>
    <row r="454" spans="1:26" outlineLevel="1" x14ac:dyDescent="0.2">
      <c r="A454" s="122"/>
      <c r="B454" s="122"/>
      <c r="C454" s="122"/>
      <c r="D454" s="123"/>
      <c r="E454" s="121"/>
      <c r="F454" s="121"/>
      <c r="G454" s="123"/>
      <c r="H454" s="121"/>
      <c r="I454" s="123"/>
      <c r="J454" s="111"/>
      <c r="K454" s="299"/>
      <c r="L454" s="111"/>
      <c r="M454" s="123"/>
      <c r="N454" s="99">
        <f t="shared" si="76"/>
        <v>0</v>
      </c>
      <c r="P454" s="297" t="str">
        <f t="shared" si="77"/>
        <v>OUI</v>
      </c>
      <c r="Q454" s="297">
        <f t="shared" ca="1" si="79"/>
        <v>0.43914724031422936</v>
      </c>
      <c r="R454" s="201"/>
      <c r="S454" s="256" t="e">
        <f t="shared" si="78"/>
        <v>#DIV/0!</v>
      </c>
      <c r="T454" s="179"/>
      <c r="U454" s="179"/>
      <c r="V454" s="188"/>
      <c r="W454" s="179"/>
      <c r="X454" s="181"/>
      <c r="Y454" s="181"/>
      <c r="Z454" s="179"/>
    </row>
    <row r="455" spans="1:26" outlineLevel="1" x14ac:dyDescent="0.2">
      <c r="A455" s="122"/>
      <c r="B455" s="122"/>
      <c r="C455" s="122"/>
      <c r="D455" s="123"/>
      <c r="E455" s="121"/>
      <c r="F455" s="113"/>
      <c r="G455" s="122"/>
      <c r="H455" s="121"/>
      <c r="I455" s="124"/>
      <c r="J455" s="117"/>
      <c r="K455" s="299"/>
      <c r="L455" s="118"/>
      <c r="M455" s="125"/>
      <c r="N455" s="99">
        <f t="shared" si="76"/>
        <v>0</v>
      </c>
      <c r="P455" s="297" t="str">
        <f t="shared" si="77"/>
        <v>OUI</v>
      </c>
      <c r="Q455" s="297">
        <f t="shared" ca="1" si="79"/>
        <v>0.52628490785887816</v>
      </c>
      <c r="R455" s="201"/>
      <c r="S455" s="256" t="e">
        <f t="shared" si="78"/>
        <v>#DIV/0!</v>
      </c>
      <c r="T455" s="179"/>
      <c r="U455" s="179"/>
      <c r="V455" s="188"/>
      <c r="W455" s="179"/>
      <c r="X455" s="181"/>
      <c r="Y455" s="181"/>
      <c r="Z455" s="179"/>
    </row>
    <row r="456" spans="1:26" outlineLevel="1" x14ac:dyDescent="0.2">
      <c r="A456" s="122"/>
      <c r="B456" s="122"/>
      <c r="C456" s="122"/>
      <c r="D456" s="123"/>
      <c r="E456" s="121"/>
      <c r="F456" s="113"/>
      <c r="G456" s="122"/>
      <c r="H456" s="121"/>
      <c r="I456" s="124"/>
      <c r="J456" s="117"/>
      <c r="K456" s="299"/>
      <c r="L456" s="118"/>
      <c r="M456" s="125"/>
      <c r="N456" s="99">
        <f t="shared" si="76"/>
        <v>0</v>
      </c>
      <c r="P456" s="297" t="str">
        <f t="shared" si="77"/>
        <v>OUI</v>
      </c>
      <c r="Q456" s="297">
        <f t="shared" ca="1" si="79"/>
        <v>0.30504825365469079</v>
      </c>
      <c r="R456" s="201"/>
      <c r="S456" s="256" t="e">
        <f t="shared" si="78"/>
        <v>#DIV/0!</v>
      </c>
      <c r="T456" s="179"/>
      <c r="U456" s="179"/>
      <c r="V456" s="188"/>
      <c r="W456" s="179"/>
      <c r="X456" s="181"/>
      <c r="Y456" s="181"/>
      <c r="Z456" s="179"/>
    </row>
    <row r="457" spans="1:26" outlineLevel="1" x14ac:dyDescent="0.2">
      <c r="A457" s="122"/>
      <c r="B457" s="122"/>
      <c r="C457" s="122"/>
      <c r="D457" s="123"/>
      <c r="E457" s="121"/>
      <c r="F457" s="113"/>
      <c r="G457" s="122"/>
      <c r="H457" s="121"/>
      <c r="I457" s="124"/>
      <c r="J457" s="117"/>
      <c r="K457" s="299"/>
      <c r="L457" s="118"/>
      <c r="M457" s="125"/>
      <c r="N457" s="99">
        <f t="shared" si="76"/>
        <v>0</v>
      </c>
      <c r="P457" s="297" t="str">
        <f t="shared" si="77"/>
        <v>OUI</v>
      </c>
      <c r="Q457" s="297">
        <f t="shared" ca="1" si="79"/>
        <v>0.25452977145681421</v>
      </c>
      <c r="R457" s="201"/>
      <c r="S457" s="256" t="e">
        <f t="shared" si="78"/>
        <v>#DIV/0!</v>
      </c>
      <c r="T457" s="179"/>
      <c r="U457" s="179"/>
      <c r="V457" s="188"/>
      <c r="W457" s="179"/>
      <c r="X457" s="181"/>
      <c r="Y457" s="181"/>
      <c r="Z457" s="179"/>
    </row>
    <row r="458" spans="1:26" outlineLevel="1" x14ac:dyDescent="0.2">
      <c r="A458" s="122"/>
      <c r="B458" s="122"/>
      <c r="C458" s="122"/>
      <c r="D458" s="123"/>
      <c r="E458" s="121"/>
      <c r="F458" s="113"/>
      <c r="G458" s="122"/>
      <c r="H458" s="121"/>
      <c r="I458" s="124"/>
      <c r="J458" s="117"/>
      <c r="K458" s="299"/>
      <c r="L458" s="118"/>
      <c r="M458" s="125"/>
      <c r="N458" s="99">
        <f t="shared" si="76"/>
        <v>0</v>
      </c>
      <c r="P458" s="297" t="str">
        <f t="shared" si="77"/>
        <v>OUI</v>
      </c>
      <c r="Q458" s="297">
        <f t="shared" ca="1" si="79"/>
        <v>0.25313057209712386</v>
      </c>
      <c r="R458" s="202"/>
      <c r="S458" s="256" t="e">
        <f t="shared" si="78"/>
        <v>#DIV/0!</v>
      </c>
      <c r="T458" s="179"/>
      <c r="U458" s="179"/>
      <c r="V458" s="188"/>
      <c r="W458" s="179"/>
      <c r="X458" s="181"/>
      <c r="Y458" s="181"/>
      <c r="Z458" s="179"/>
    </row>
    <row r="459" spans="1:26" outlineLevel="1" x14ac:dyDescent="0.2">
      <c r="A459" s="122"/>
      <c r="B459" s="122"/>
      <c r="C459" s="122"/>
      <c r="D459" s="123"/>
      <c r="E459" s="121"/>
      <c r="F459" s="113"/>
      <c r="G459" s="122"/>
      <c r="H459" s="121"/>
      <c r="I459" s="124"/>
      <c r="J459" s="117"/>
      <c r="K459" s="299"/>
      <c r="L459" s="118"/>
      <c r="M459" s="125"/>
      <c r="N459" s="99">
        <f t="shared" si="76"/>
        <v>0</v>
      </c>
      <c r="P459" s="297" t="str">
        <f t="shared" si="77"/>
        <v>OUI</v>
      </c>
      <c r="Q459" s="297">
        <f t="shared" ca="1" si="79"/>
        <v>0.39716618257634506</v>
      </c>
      <c r="R459" s="202"/>
      <c r="S459" s="256" t="e">
        <f t="shared" si="78"/>
        <v>#DIV/0!</v>
      </c>
      <c r="T459" s="179"/>
      <c r="U459" s="179"/>
      <c r="V459" s="188"/>
      <c r="W459" s="179"/>
      <c r="X459" s="181"/>
      <c r="Y459" s="181"/>
      <c r="Z459" s="179"/>
    </row>
    <row r="460" spans="1:26" outlineLevel="1" x14ac:dyDescent="0.2">
      <c r="A460" s="122"/>
      <c r="B460" s="122"/>
      <c r="C460" s="122"/>
      <c r="D460" s="123"/>
      <c r="E460" s="121"/>
      <c r="F460" s="113"/>
      <c r="G460" s="122"/>
      <c r="H460" s="121"/>
      <c r="I460" s="124"/>
      <c r="J460" s="117"/>
      <c r="K460" s="299"/>
      <c r="L460" s="118"/>
      <c r="M460" s="125"/>
      <c r="N460" s="99">
        <f t="shared" si="76"/>
        <v>0</v>
      </c>
      <c r="P460" s="297" t="str">
        <f t="shared" si="77"/>
        <v>OUI</v>
      </c>
      <c r="Q460" s="297">
        <f t="shared" ca="1" si="79"/>
        <v>0.9717818916648735</v>
      </c>
      <c r="R460" s="202"/>
      <c r="S460" s="256" t="e">
        <f t="shared" si="78"/>
        <v>#DIV/0!</v>
      </c>
      <c r="T460" s="179"/>
      <c r="U460" s="179"/>
      <c r="V460" s="188"/>
      <c r="W460" s="179"/>
      <c r="X460" s="181"/>
      <c r="Y460" s="181"/>
      <c r="Z460" s="179"/>
    </row>
    <row r="461" spans="1:26" outlineLevel="1" x14ac:dyDescent="0.2">
      <c r="A461" s="122"/>
      <c r="B461" s="122"/>
      <c r="C461" s="122"/>
      <c r="D461" s="123"/>
      <c r="E461" s="121"/>
      <c r="F461" s="113"/>
      <c r="G461" s="122"/>
      <c r="H461" s="121"/>
      <c r="I461" s="124"/>
      <c r="J461" s="117"/>
      <c r="K461" s="299"/>
      <c r="L461" s="118"/>
      <c r="M461" s="125"/>
      <c r="N461" s="99">
        <f t="shared" si="76"/>
        <v>0</v>
      </c>
      <c r="P461" s="297" t="str">
        <f t="shared" si="77"/>
        <v>OUI</v>
      </c>
      <c r="Q461" s="297">
        <f t="shared" ca="1" si="79"/>
        <v>0.83355426235635699</v>
      </c>
      <c r="R461" s="202"/>
      <c r="S461" s="256" t="e">
        <f t="shared" si="78"/>
        <v>#DIV/0!</v>
      </c>
      <c r="T461" s="179"/>
      <c r="U461" s="179"/>
      <c r="V461" s="188"/>
      <c r="W461" s="179"/>
      <c r="X461" s="181"/>
      <c r="Y461" s="181"/>
      <c r="Z461" s="179"/>
    </row>
    <row r="462" spans="1:26" outlineLevel="1" x14ac:dyDescent="0.2">
      <c r="A462" s="122"/>
      <c r="B462" s="122"/>
      <c r="C462" s="122"/>
      <c r="D462" s="123"/>
      <c r="E462" s="121"/>
      <c r="F462" s="113"/>
      <c r="G462" s="122"/>
      <c r="H462" s="121"/>
      <c r="I462" s="124"/>
      <c r="J462" s="117"/>
      <c r="K462" s="299"/>
      <c r="L462" s="118"/>
      <c r="M462" s="125"/>
      <c r="N462" s="99">
        <f t="shared" si="76"/>
        <v>0</v>
      </c>
      <c r="P462" s="297" t="str">
        <f t="shared" si="77"/>
        <v>OUI</v>
      </c>
      <c r="Q462" s="297">
        <f t="shared" ca="1" si="79"/>
        <v>4.7671760592715939E-2</v>
      </c>
      <c r="R462" s="202"/>
      <c r="S462" s="256" t="e">
        <f t="shared" si="78"/>
        <v>#DIV/0!</v>
      </c>
      <c r="T462" s="179"/>
      <c r="U462" s="179"/>
      <c r="V462" s="188"/>
      <c r="W462" s="179"/>
      <c r="X462" s="181"/>
      <c r="Y462" s="181"/>
      <c r="Z462" s="179"/>
    </row>
    <row r="463" spans="1:26" outlineLevel="1" x14ac:dyDescent="0.2">
      <c r="A463" s="269"/>
      <c r="B463" s="270"/>
      <c r="C463" s="270"/>
      <c r="D463" s="270"/>
      <c r="E463" s="270"/>
      <c r="F463" s="270"/>
      <c r="G463" s="270"/>
      <c r="H463" s="270"/>
      <c r="I463" s="270"/>
      <c r="J463" s="271">
        <f>SUM(J451:J462)</f>
        <v>0</v>
      </c>
      <c r="K463" s="271"/>
      <c r="L463" s="271">
        <f>SUM(L451:L462)</f>
        <v>0</v>
      </c>
      <c r="M463" s="272"/>
      <c r="N463" s="271">
        <f>SUM(N451:N462)</f>
        <v>0</v>
      </c>
      <c r="O463" s="259"/>
      <c r="P463" s="259"/>
      <c r="X463" s="182" t="str">
        <f>IF(SUM(X451:X462)=0,"",SUM(X451:X462))</f>
        <v/>
      </c>
      <c r="Y463" s="182" t="str">
        <f>IF(SUM(Y451:Y462)=0,"",SUM(Y451:Y462))</f>
        <v/>
      </c>
      <c r="Z463" s="11"/>
    </row>
    <row r="464" spans="1:26" outlineLevel="1" x14ac:dyDescent="0.2">
      <c r="A464" s="259"/>
      <c r="B464" s="259"/>
      <c r="C464" s="259"/>
      <c r="D464" s="259"/>
      <c r="E464" s="259"/>
      <c r="F464" s="259"/>
      <c r="G464" s="259"/>
      <c r="H464" s="259"/>
      <c r="I464" s="259"/>
      <c r="J464" s="259"/>
      <c r="K464" s="259"/>
      <c r="L464" s="259"/>
      <c r="M464" s="259"/>
      <c r="N464" s="259"/>
    </row>
    <row r="465" spans="1:26" outlineLevel="1" x14ac:dyDescent="0.2">
      <c r="A465" s="273" t="s">
        <v>254</v>
      </c>
      <c r="B465" s="274"/>
      <c r="C465" s="274"/>
      <c r="D465" s="274"/>
      <c r="E465" s="274"/>
      <c r="F465" s="274"/>
      <c r="G465" s="274"/>
      <c r="H465" s="274"/>
      <c r="I465" s="274"/>
      <c r="J465" s="274"/>
      <c r="K465" s="274"/>
      <c r="L465" s="274"/>
      <c r="M465" s="259"/>
      <c r="N465" s="259"/>
    </row>
    <row r="466" spans="1:26" outlineLevel="1" x14ac:dyDescent="0.2">
      <c r="A466" s="295">
        <f>A451</f>
        <v>0</v>
      </c>
      <c r="B466" s="275" t="str">
        <f>A447</f>
        <v>Lot n°20 - Intitulé à renseigner</v>
      </c>
      <c r="C466" s="275" t="str">
        <f>B448</f>
        <v>Raison sociale de l'attributaire à renseigner</v>
      </c>
      <c r="D466" s="314" t="s">
        <v>260</v>
      </c>
      <c r="E466" s="315" t="s">
        <v>260</v>
      </c>
      <c r="F466" s="276">
        <f>MIN($F451:$F462)</f>
        <v>0</v>
      </c>
      <c r="G466" s="276">
        <f>MAX(F451:F462,H451:H462)</f>
        <v>0</v>
      </c>
      <c r="H466" s="277" t="s">
        <v>98</v>
      </c>
      <c r="I466" s="316" t="s">
        <v>260</v>
      </c>
      <c r="J466" s="278">
        <f>J463</f>
        <v>0</v>
      </c>
      <c r="K466" s="278">
        <f>L463</f>
        <v>0</v>
      </c>
      <c r="L466" s="259"/>
      <c r="M466" s="259"/>
      <c r="N466" s="259"/>
      <c r="O466" s="279"/>
      <c r="P466" s="54"/>
      <c r="Q466" s="54"/>
      <c r="R466" s="54"/>
      <c r="S466" s="54"/>
      <c r="T466" s="1"/>
      <c r="U466" s="1"/>
      <c r="V466" s="1"/>
      <c r="W466" s="51"/>
      <c r="X466" s="51"/>
      <c r="Y466" s="51"/>
    </row>
    <row r="467" spans="1:26" ht="15" thickBot="1" x14ac:dyDescent="0.25">
      <c r="A467" s="287"/>
      <c r="B467" s="287"/>
      <c r="C467" s="287"/>
      <c r="D467" s="287"/>
      <c r="E467" s="287"/>
      <c r="F467" s="287"/>
      <c r="G467" s="287"/>
      <c r="H467" s="287"/>
      <c r="I467" s="287"/>
      <c r="J467" s="287"/>
      <c r="K467" s="287"/>
      <c r="L467" s="287"/>
      <c r="M467" s="287"/>
      <c r="N467" s="287"/>
      <c r="O467" s="293"/>
      <c r="P467" s="293"/>
      <c r="Q467" s="293"/>
      <c r="R467" s="293"/>
      <c r="S467" s="293"/>
      <c r="T467" s="293"/>
      <c r="U467" s="293"/>
      <c r="V467" s="293"/>
      <c r="W467" s="293"/>
      <c r="X467" s="293"/>
      <c r="Y467" s="293"/>
      <c r="Z467" s="293"/>
    </row>
    <row r="468" spans="1:26" ht="25.5" outlineLevel="1" collapsed="1" x14ac:dyDescent="0.2">
      <c r="A468" s="280" t="s">
        <v>85</v>
      </c>
      <c r="B468" s="281" t="s">
        <v>99</v>
      </c>
      <c r="C468" s="282" t="str">
        <f>IF(C444="","",C444)</f>
        <v/>
      </c>
      <c r="D468" s="281" t="s">
        <v>100</v>
      </c>
      <c r="E468" s="282" t="str">
        <f>IF(E444="","",E444)</f>
        <v/>
      </c>
      <c r="F468" s="259"/>
      <c r="G468" s="17"/>
      <c r="H468" s="18"/>
      <c r="I468" s="18"/>
      <c r="J468" s="18"/>
      <c r="K468" s="18"/>
      <c r="L468" s="18"/>
      <c r="M468" s="259"/>
      <c r="N468" s="18"/>
      <c r="O468" s="1"/>
      <c r="P468" s="1"/>
      <c r="Q468" s="1"/>
      <c r="R468" s="1"/>
      <c r="S468" s="1"/>
      <c r="T468" s="1"/>
      <c r="U468" s="1"/>
      <c r="V468" s="1"/>
      <c r="W468" s="1"/>
      <c r="X468" s="1"/>
      <c r="Y468" s="1"/>
      <c r="Z468" s="1"/>
    </row>
    <row r="469" spans="1:26" outlineLevel="1" x14ac:dyDescent="0.2">
      <c r="A469" s="53"/>
      <c r="B469" s="53"/>
      <c r="C469" s="53"/>
      <c r="D469" s="27"/>
      <c r="E469" s="27"/>
      <c r="F469" s="27"/>
      <c r="G469" s="19"/>
      <c r="H469" s="19"/>
      <c r="I469" s="19"/>
      <c r="J469" s="19"/>
      <c r="K469" s="19"/>
      <c r="L469" s="19"/>
      <c r="M469" s="259"/>
      <c r="N469" s="19"/>
      <c r="O469" s="19"/>
      <c r="P469" s="19"/>
      <c r="Q469" s="19"/>
      <c r="R469" s="19"/>
      <c r="S469" s="19"/>
      <c r="T469" s="19"/>
      <c r="U469" s="19"/>
      <c r="V469" s="11"/>
      <c r="W469" s="11"/>
      <c r="X469" s="11"/>
      <c r="Y469" s="11"/>
      <c r="Z469" s="11"/>
    </row>
    <row r="470" spans="1:26" outlineLevel="1" x14ac:dyDescent="0.2">
      <c r="A470" s="383" t="s">
        <v>244</v>
      </c>
      <c r="B470" s="383"/>
      <c r="C470" s="383"/>
      <c r="D470" s="259"/>
      <c r="E470" s="259"/>
      <c r="F470" s="259"/>
      <c r="G470" s="259"/>
      <c r="H470" s="259"/>
      <c r="I470" s="259"/>
      <c r="J470" s="259"/>
      <c r="K470" s="259"/>
      <c r="L470" s="259"/>
      <c r="M470" s="259"/>
      <c r="N470" s="259"/>
      <c r="P470" s="384" t="s">
        <v>63</v>
      </c>
      <c r="Q470" s="385"/>
      <c r="R470" s="385"/>
      <c r="S470" s="385"/>
      <c r="T470" s="385"/>
      <c r="U470" s="385"/>
      <c r="V470" s="385"/>
      <c r="W470" s="385"/>
      <c r="X470" s="385"/>
      <c r="Y470" s="385"/>
      <c r="Z470" s="386"/>
    </row>
    <row r="471" spans="1:26" outlineLevel="1" x14ac:dyDescent="0.2">
      <c r="A471" s="265" t="s">
        <v>152</v>
      </c>
      <c r="B471" s="383" t="s">
        <v>154</v>
      </c>
      <c r="C471" s="383"/>
      <c r="D471" s="259"/>
      <c r="E471" s="259"/>
      <c r="F471" s="259"/>
      <c r="G471" s="259"/>
      <c r="H471" s="259"/>
      <c r="I471" s="259"/>
      <c r="J471" s="259"/>
      <c r="K471" s="259"/>
      <c r="L471" s="259"/>
      <c r="M471" s="259"/>
      <c r="N471" s="259"/>
      <c r="P471" s="387"/>
      <c r="Q471" s="388"/>
      <c r="R471" s="388"/>
      <c r="S471" s="388"/>
      <c r="T471" s="388"/>
      <c r="U471" s="388"/>
      <c r="V471" s="388"/>
      <c r="W471" s="388"/>
      <c r="X471" s="388"/>
      <c r="Y471" s="388"/>
      <c r="Z471" s="389"/>
    </row>
    <row r="472" spans="1:26" ht="51" customHeight="1" outlineLevel="1" x14ac:dyDescent="0.2">
      <c r="A472" s="265" t="s">
        <v>197</v>
      </c>
      <c r="B472" s="390" t="s">
        <v>199</v>
      </c>
      <c r="C472" s="391"/>
      <c r="D472" s="266"/>
      <c r="E472" s="266"/>
      <c r="F472" s="266"/>
      <c r="G472" s="266"/>
      <c r="H472" s="266"/>
      <c r="I472" s="266"/>
      <c r="J472" s="266"/>
      <c r="K472" s="266"/>
      <c r="L472" s="267"/>
      <c r="M472" s="19"/>
      <c r="N472" s="19"/>
      <c r="P472" s="392" t="s">
        <v>226</v>
      </c>
      <c r="Q472" s="392"/>
      <c r="R472" s="392"/>
      <c r="S472" s="392"/>
      <c r="T472" s="193"/>
      <c r="U472" s="193"/>
      <c r="V472" s="193"/>
      <c r="W472" s="193"/>
      <c r="X472" s="193"/>
      <c r="Y472" s="193"/>
      <c r="Z472" s="192"/>
    </row>
    <row r="473" spans="1:26" ht="165.75" outlineLevel="1" x14ac:dyDescent="0.2">
      <c r="A473" s="268" t="s">
        <v>223</v>
      </c>
      <c r="B473" s="268" t="s">
        <v>224</v>
      </c>
      <c r="C473" s="268" t="s">
        <v>1</v>
      </c>
      <c r="D473" s="268" t="s">
        <v>145</v>
      </c>
      <c r="E473" s="268" t="s">
        <v>144</v>
      </c>
      <c r="F473" s="268" t="s">
        <v>131</v>
      </c>
      <c r="G473" s="268" t="s">
        <v>147</v>
      </c>
      <c r="H473" s="268" t="s">
        <v>198</v>
      </c>
      <c r="I473" s="268" t="s">
        <v>0</v>
      </c>
      <c r="J473" s="268" t="s">
        <v>148</v>
      </c>
      <c r="K473" s="268" t="s">
        <v>205</v>
      </c>
      <c r="L473" s="268" t="s">
        <v>5</v>
      </c>
      <c r="M473" s="268" t="s">
        <v>14</v>
      </c>
      <c r="N473" s="268" t="s">
        <v>146</v>
      </c>
      <c r="P473" s="190" t="s">
        <v>218</v>
      </c>
      <c r="Q473" s="190" t="s">
        <v>219</v>
      </c>
      <c r="R473" s="190" t="s">
        <v>261</v>
      </c>
      <c r="S473" s="249" t="s">
        <v>228</v>
      </c>
      <c r="T473" s="190" t="s">
        <v>60</v>
      </c>
      <c r="U473" s="190" t="s">
        <v>61</v>
      </c>
      <c r="V473" s="191" t="s">
        <v>206</v>
      </c>
      <c r="W473" s="190" t="s">
        <v>62</v>
      </c>
      <c r="X473" s="190" t="s">
        <v>38</v>
      </c>
      <c r="Y473" s="190" t="s">
        <v>57</v>
      </c>
      <c r="Z473" s="190" t="s">
        <v>14</v>
      </c>
    </row>
    <row r="474" spans="1:26" outlineLevel="1" x14ac:dyDescent="0.2">
      <c r="A474" s="122"/>
      <c r="B474" s="122"/>
      <c r="C474" s="122"/>
      <c r="D474" s="123"/>
      <c r="E474" s="121"/>
      <c r="F474" s="121"/>
      <c r="G474" s="123"/>
      <c r="H474" s="121"/>
      <c r="I474" s="123"/>
      <c r="J474" s="111"/>
      <c r="K474" s="299"/>
      <c r="L474" s="111"/>
      <c r="M474" s="123"/>
      <c r="N474" s="99">
        <f t="shared" ref="N474:N485" si="80">J474-L474</f>
        <v>0</v>
      </c>
      <c r="P474" s="297" t="str">
        <f t="shared" ref="P474:P485" si="81">IF(COUNTIF(A:F,A474)&gt;=25,"OUI","NON")</f>
        <v>OUI</v>
      </c>
      <c r="Q474" s="297">
        <f ca="1">IF(P474="oui",RAND(),"&lt;25 lignes donc pas d'échantillonnage")</f>
        <v>0.33159228655017114</v>
      </c>
      <c r="R474" s="201"/>
      <c r="S474" s="256" t="e">
        <f t="shared" ref="S474:S485" si="82">IF(P474="oui",IF(SUMIFS(N:N,A:A,A474,R:R,"&lt;="&amp;R474)/SUMIF(A:A,A474,N:N)&lt;0.8,"hors Echantillon","Echantillon à Contrôler"), "Contrôle en exhaustif")</f>
        <v>#DIV/0!</v>
      </c>
      <c r="T474" s="179"/>
      <c r="U474" s="179"/>
      <c r="V474" s="188"/>
      <c r="W474" s="179"/>
      <c r="X474" s="181"/>
      <c r="Y474" s="181"/>
      <c r="Z474" s="179"/>
    </row>
    <row r="475" spans="1:26" outlineLevel="1" x14ac:dyDescent="0.2">
      <c r="A475" s="122"/>
      <c r="B475" s="122"/>
      <c r="C475" s="122"/>
      <c r="D475" s="123"/>
      <c r="E475" s="121"/>
      <c r="F475" s="121"/>
      <c r="G475" s="123"/>
      <c r="H475" s="121"/>
      <c r="I475" s="123"/>
      <c r="J475" s="111"/>
      <c r="K475" s="299"/>
      <c r="L475" s="111"/>
      <c r="M475" s="123"/>
      <c r="N475" s="99">
        <f t="shared" si="80"/>
        <v>0</v>
      </c>
      <c r="P475" s="297" t="str">
        <f t="shared" si="81"/>
        <v>OUI</v>
      </c>
      <c r="Q475" s="297">
        <f t="shared" ref="Q475:Q485" ca="1" si="83">IF(P475="oui",RAND(),"&lt;25 lignes donc pas d'échantillonnage")</f>
        <v>0.38047497731068036</v>
      </c>
      <c r="R475" s="201"/>
      <c r="S475" s="256" t="e">
        <f t="shared" si="82"/>
        <v>#DIV/0!</v>
      </c>
      <c r="T475" s="179"/>
      <c r="U475" s="179"/>
      <c r="V475" s="188"/>
      <c r="W475" s="179"/>
      <c r="X475" s="181"/>
      <c r="Y475" s="181"/>
      <c r="Z475" s="179"/>
    </row>
    <row r="476" spans="1:26" outlineLevel="1" x14ac:dyDescent="0.2">
      <c r="A476" s="122"/>
      <c r="B476" s="122"/>
      <c r="C476" s="122"/>
      <c r="D476" s="123"/>
      <c r="E476" s="121"/>
      <c r="F476" s="121"/>
      <c r="G476" s="123"/>
      <c r="H476" s="121"/>
      <c r="I476" s="123"/>
      <c r="J476" s="111"/>
      <c r="K476" s="299"/>
      <c r="L476" s="111"/>
      <c r="M476" s="123"/>
      <c r="N476" s="99">
        <f t="shared" si="80"/>
        <v>0</v>
      </c>
      <c r="P476" s="297" t="str">
        <f t="shared" si="81"/>
        <v>OUI</v>
      </c>
      <c r="Q476" s="297">
        <f t="shared" ca="1" si="83"/>
        <v>0.99090851288728465</v>
      </c>
      <c r="R476" s="201"/>
      <c r="S476" s="256" t="e">
        <f t="shared" si="82"/>
        <v>#DIV/0!</v>
      </c>
      <c r="T476" s="179"/>
      <c r="U476" s="179"/>
      <c r="V476" s="188"/>
      <c r="W476" s="179"/>
      <c r="X476" s="181"/>
      <c r="Y476" s="181"/>
      <c r="Z476" s="179"/>
    </row>
    <row r="477" spans="1:26" outlineLevel="1" x14ac:dyDescent="0.2">
      <c r="A477" s="122"/>
      <c r="B477" s="122"/>
      <c r="C477" s="122"/>
      <c r="D477" s="123"/>
      <c r="E477" s="121"/>
      <c r="F477" s="121"/>
      <c r="G477" s="123"/>
      <c r="H477" s="121"/>
      <c r="I477" s="123"/>
      <c r="J477" s="111"/>
      <c r="K477" s="299"/>
      <c r="L477" s="111"/>
      <c r="M477" s="123"/>
      <c r="N477" s="99">
        <f t="shared" si="80"/>
        <v>0</v>
      </c>
      <c r="P477" s="297" t="str">
        <f t="shared" si="81"/>
        <v>OUI</v>
      </c>
      <c r="Q477" s="297">
        <f t="shared" ca="1" si="83"/>
        <v>0.27861942357934599</v>
      </c>
      <c r="R477" s="201"/>
      <c r="S477" s="256" t="e">
        <f t="shared" si="82"/>
        <v>#DIV/0!</v>
      </c>
      <c r="T477" s="179"/>
      <c r="U477" s="179"/>
      <c r="V477" s="188"/>
      <c r="W477" s="179"/>
      <c r="X477" s="181"/>
      <c r="Y477" s="181"/>
      <c r="Z477" s="179"/>
    </row>
    <row r="478" spans="1:26" outlineLevel="1" x14ac:dyDescent="0.2">
      <c r="A478" s="122"/>
      <c r="B478" s="122"/>
      <c r="C478" s="122"/>
      <c r="D478" s="123"/>
      <c r="E478" s="121"/>
      <c r="F478" s="113"/>
      <c r="G478" s="122"/>
      <c r="H478" s="121"/>
      <c r="I478" s="124"/>
      <c r="J478" s="117"/>
      <c r="K478" s="299"/>
      <c r="L478" s="118"/>
      <c r="M478" s="125"/>
      <c r="N478" s="99">
        <f t="shared" si="80"/>
        <v>0</v>
      </c>
      <c r="P478" s="297" t="str">
        <f t="shared" si="81"/>
        <v>OUI</v>
      </c>
      <c r="Q478" s="297">
        <f t="shared" ca="1" si="83"/>
        <v>0.97574476382344666</v>
      </c>
      <c r="R478" s="201"/>
      <c r="S478" s="256" t="e">
        <f t="shared" si="82"/>
        <v>#DIV/0!</v>
      </c>
      <c r="T478" s="179"/>
      <c r="U478" s="179"/>
      <c r="V478" s="188"/>
      <c r="W478" s="179"/>
      <c r="X478" s="181"/>
      <c r="Y478" s="181"/>
      <c r="Z478" s="179"/>
    </row>
    <row r="479" spans="1:26" outlineLevel="1" x14ac:dyDescent="0.2">
      <c r="A479" s="122"/>
      <c r="B479" s="122"/>
      <c r="C479" s="122"/>
      <c r="D479" s="123"/>
      <c r="E479" s="121"/>
      <c r="F479" s="113"/>
      <c r="G479" s="122"/>
      <c r="H479" s="121"/>
      <c r="I479" s="124"/>
      <c r="J479" s="117"/>
      <c r="K479" s="299"/>
      <c r="L479" s="118"/>
      <c r="M479" s="125"/>
      <c r="N479" s="99">
        <f t="shared" si="80"/>
        <v>0</v>
      </c>
      <c r="P479" s="297" t="str">
        <f t="shared" si="81"/>
        <v>OUI</v>
      </c>
      <c r="Q479" s="297">
        <f t="shared" ca="1" si="83"/>
        <v>4.2634337963450064E-2</v>
      </c>
      <c r="R479" s="201"/>
      <c r="S479" s="256" t="e">
        <f t="shared" si="82"/>
        <v>#DIV/0!</v>
      </c>
      <c r="T479" s="179"/>
      <c r="U479" s="179"/>
      <c r="V479" s="188"/>
      <c r="W479" s="179"/>
      <c r="X479" s="181"/>
      <c r="Y479" s="181"/>
      <c r="Z479" s="179"/>
    </row>
    <row r="480" spans="1:26" outlineLevel="1" x14ac:dyDescent="0.2">
      <c r="A480" s="122"/>
      <c r="B480" s="122"/>
      <c r="C480" s="122"/>
      <c r="D480" s="123"/>
      <c r="E480" s="121"/>
      <c r="F480" s="113"/>
      <c r="G480" s="122"/>
      <c r="H480" s="121"/>
      <c r="I480" s="124"/>
      <c r="J480" s="117"/>
      <c r="K480" s="299"/>
      <c r="L480" s="118"/>
      <c r="M480" s="125"/>
      <c r="N480" s="99">
        <f t="shared" si="80"/>
        <v>0</v>
      </c>
      <c r="P480" s="297" t="str">
        <f t="shared" si="81"/>
        <v>OUI</v>
      </c>
      <c r="Q480" s="297">
        <f t="shared" ca="1" si="83"/>
        <v>0.87616198629531317</v>
      </c>
      <c r="R480" s="201"/>
      <c r="S480" s="256" t="e">
        <f t="shared" si="82"/>
        <v>#DIV/0!</v>
      </c>
      <c r="T480" s="179"/>
      <c r="U480" s="179"/>
      <c r="V480" s="188"/>
      <c r="W480" s="179"/>
      <c r="X480" s="181"/>
      <c r="Y480" s="181"/>
      <c r="Z480" s="179"/>
    </row>
    <row r="481" spans="1:26" outlineLevel="1" x14ac:dyDescent="0.2">
      <c r="A481" s="122"/>
      <c r="B481" s="122"/>
      <c r="C481" s="122"/>
      <c r="D481" s="123"/>
      <c r="E481" s="121"/>
      <c r="F481" s="113"/>
      <c r="G481" s="122"/>
      <c r="H481" s="121"/>
      <c r="I481" s="124"/>
      <c r="J481" s="117"/>
      <c r="K481" s="299"/>
      <c r="L481" s="118"/>
      <c r="M481" s="125"/>
      <c r="N481" s="99">
        <f t="shared" si="80"/>
        <v>0</v>
      </c>
      <c r="P481" s="297" t="str">
        <f t="shared" si="81"/>
        <v>OUI</v>
      </c>
      <c r="Q481" s="297">
        <f t="shared" ca="1" si="83"/>
        <v>0.67655725602564121</v>
      </c>
      <c r="R481" s="202"/>
      <c r="S481" s="256" t="e">
        <f t="shared" si="82"/>
        <v>#DIV/0!</v>
      </c>
      <c r="T481" s="179"/>
      <c r="U481" s="179"/>
      <c r="V481" s="188"/>
      <c r="W481" s="179"/>
      <c r="X481" s="181"/>
      <c r="Y481" s="181"/>
      <c r="Z481" s="179"/>
    </row>
    <row r="482" spans="1:26" outlineLevel="1" x14ac:dyDescent="0.2">
      <c r="A482" s="122"/>
      <c r="B482" s="122"/>
      <c r="C482" s="122"/>
      <c r="D482" s="123"/>
      <c r="E482" s="121"/>
      <c r="F482" s="113"/>
      <c r="G482" s="122"/>
      <c r="H482" s="121"/>
      <c r="I482" s="124"/>
      <c r="J482" s="117"/>
      <c r="K482" s="299"/>
      <c r="L482" s="118"/>
      <c r="M482" s="125"/>
      <c r="N482" s="99">
        <f t="shared" si="80"/>
        <v>0</v>
      </c>
      <c r="P482" s="297" t="str">
        <f t="shared" si="81"/>
        <v>OUI</v>
      </c>
      <c r="Q482" s="297">
        <f t="shared" ca="1" si="83"/>
        <v>8.450777598078163E-2</v>
      </c>
      <c r="R482" s="202"/>
      <c r="S482" s="256" t="e">
        <f t="shared" si="82"/>
        <v>#DIV/0!</v>
      </c>
      <c r="T482" s="179"/>
      <c r="U482" s="179"/>
      <c r="V482" s="188"/>
      <c r="W482" s="179"/>
      <c r="X482" s="181"/>
      <c r="Y482" s="181"/>
      <c r="Z482" s="179"/>
    </row>
    <row r="483" spans="1:26" outlineLevel="1" x14ac:dyDescent="0.2">
      <c r="A483" s="122"/>
      <c r="B483" s="122"/>
      <c r="C483" s="122"/>
      <c r="D483" s="123"/>
      <c r="E483" s="121"/>
      <c r="F483" s="113"/>
      <c r="G483" s="122"/>
      <c r="H483" s="121"/>
      <c r="I483" s="124"/>
      <c r="J483" s="117"/>
      <c r="K483" s="299"/>
      <c r="L483" s="118"/>
      <c r="M483" s="125"/>
      <c r="N483" s="99">
        <f t="shared" si="80"/>
        <v>0</v>
      </c>
      <c r="P483" s="297" t="str">
        <f t="shared" si="81"/>
        <v>OUI</v>
      </c>
      <c r="Q483" s="297">
        <f t="shared" ca="1" si="83"/>
        <v>0.1666812685900676</v>
      </c>
      <c r="R483" s="202"/>
      <c r="S483" s="256" t="e">
        <f t="shared" si="82"/>
        <v>#DIV/0!</v>
      </c>
      <c r="T483" s="179"/>
      <c r="U483" s="179"/>
      <c r="V483" s="188"/>
      <c r="W483" s="179"/>
      <c r="X483" s="181"/>
      <c r="Y483" s="181"/>
      <c r="Z483" s="179"/>
    </row>
    <row r="484" spans="1:26" outlineLevel="1" x14ac:dyDescent="0.2">
      <c r="A484" s="122"/>
      <c r="B484" s="122"/>
      <c r="C484" s="122"/>
      <c r="D484" s="123"/>
      <c r="E484" s="121"/>
      <c r="F484" s="113"/>
      <c r="G484" s="122"/>
      <c r="H484" s="121"/>
      <c r="I484" s="124"/>
      <c r="J484" s="117"/>
      <c r="K484" s="299"/>
      <c r="L484" s="118"/>
      <c r="M484" s="125"/>
      <c r="N484" s="99">
        <f t="shared" si="80"/>
        <v>0</v>
      </c>
      <c r="P484" s="297" t="str">
        <f t="shared" si="81"/>
        <v>OUI</v>
      </c>
      <c r="Q484" s="297">
        <f t="shared" ca="1" si="83"/>
        <v>0.34064382385687597</v>
      </c>
      <c r="R484" s="202"/>
      <c r="S484" s="256" t="e">
        <f t="shared" si="82"/>
        <v>#DIV/0!</v>
      </c>
      <c r="T484" s="179"/>
      <c r="U484" s="179"/>
      <c r="V484" s="188"/>
      <c r="W484" s="179"/>
      <c r="X484" s="181"/>
      <c r="Y484" s="181"/>
      <c r="Z484" s="179"/>
    </row>
    <row r="485" spans="1:26" outlineLevel="1" x14ac:dyDescent="0.2">
      <c r="A485" s="122"/>
      <c r="B485" s="122"/>
      <c r="C485" s="122"/>
      <c r="D485" s="123"/>
      <c r="E485" s="121"/>
      <c r="F485" s="113"/>
      <c r="G485" s="122"/>
      <c r="H485" s="121"/>
      <c r="I485" s="124"/>
      <c r="J485" s="117"/>
      <c r="K485" s="299"/>
      <c r="L485" s="118"/>
      <c r="M485" s="125"/>
      <c r="N485" s="99">
        <f t="shared" si="80"/>
        <v>0</v>
      </c>
      <c r="P485" s="297" t="str">
        <f t="shared" si="81"/>
        <v>OUI</v>
      </c>
      <c r="Q485" s="297">
        <f t="shared" ca="1" si="83"/>
        <v>0.40211627818872775</v>
      </c>
      <c r="R485" s="202"/>
      <c r="S485" s="256" t="e">
        <f t="shared" si="82"/>
        <v>#DIV/0!</v>
      </c>
      <c r="T485" s="179"/>
      <c r="U485" s="179"/>
      <c r="V485" s="188"/>
      <c r="W485" s="179"/>
      <c r="X485" s="181"/>
      <c r="Y485" s="181"/>
      <c r="Z485" s="179"/>
    </row>
    <row r="486" spans="1:26" outlineLevel="1" x14ac:dyDescent="0.2">
      <c r="A486" s="269"/>
      <c r="B486" s="270"/>
      <c r="C486" s="270"/>
      <c r="D486" s="270"/>
      <c r="E486" s="270"/>
      <c r="F486" s="270"/>
      <c r="G486" s="270"/>
      <c r="H486" s="270"/>
      <c r="I486" s="270"/>
      <c r="J486" s="271">
        <f>SUM(J474:J485)</f>
        <v>0</v>
      </c>
      <c r="K486" s="271"/>
      <c r="L486" s="271">
        <f>SUM(L474:L485)</f>
        <v>0</v>
      </c>
      <c r="M486" s="272"/>
      <c r="N486" s="271">
        <f>SUM(N474:N485)</f>
        <v>0</v>
      </c>
      <c r="O486" s="259"/>
      <c r="P486" s="259"/>
      <c r="X486" s="182" t="str">
        <f>IF(SUM(X474:X485)=0,"",SUM(X474:X485))</f>
        <v/>
      </c>
      <c r="Y486" s="182" t="str">
        <f>IF(SUM(Y474:Y485)=0,"",SUM(Y474:Y485))</f>
        <v/>
      </c>
      <c r="Z486" s="11"/>
    </row>
    <row r="487" spans="1:26" outlineLevel="1" x14ac:dyDescent="0.2">
      <c r="A487" s="259"/>
      <c r="B487" s="259"/>
      <c r="C487" s="259"/>
      <c r="D487" s="259"/>
      <c r="E487" s="259"/>
      <c r="F487" s="259"/>
      <c r="G487" s="259"/>
      <c r="H487" s="259"/>
      <c r="I487" s="259"/>
      <c r="J487" s="259"/>
      <c r="K487" s="259"/>
      <c r="L487" s="259"/>
      <c r="M487" s="259"/>
      <c r="N487" s="259"/>
    </row>
    <row r="488" spans="1:26" outlineLevel="1" x14ac:dyDescent="0.2">
      <c r="A488" s="273" t="s">
        <v>254</v>
      </c>
      <c r="B488" s="274"/>
      <c r="C488" s="274"/>
      <c r="D488" s="274"/>
      <c r="E488" s="274"/>
      <c r="F488" s="274"/>
      <c r="G488" s="274"/>
      <c r="H488" s="274"/>
      <c r="I488" s="274"/>
      <c r="J488" s="274"/>
      <c r="K488" s="274"/>
      <c r="L488" s="274"/>
      <c r="M488" s="259"/>
      <c r="N488" s="259"/>
    </row>
    <row r="489" spans="1:26" outlineLevel="1" x14ac:dyDescent="0.2">
      <c r="A489" s="295">
        <f>A474</f>
        <v>0</v>
      </c>
      <c r="B489" s="275" t="str">
        <f>A470</f>
        <v>Lot n°21 - Intitulé à renseigner</v>
      </c>
      <c r="C489" s="275" t="str">
        <f>B471</f>
        <v>Raison sociale de l'attributaire à renseigner</v>
      </c>
      <c r="D489" s="314" t="s">
        <v>260</v>
      </c>
      <c r="E489" s="315" t="s">
        <v>260</v>
      </c>
      <c r="F489" s="276">
        <f>MIN($F474:$F485)</f>
        <v>0</v>
      </c>
      <c r="G489" s="276">
        <f>MAX(F474:F485,H474:H485)</f>
        <v>0</v>
      </c>
      <c r="H489" s="277" t="s">
        <v>98</v>
      </c>
      <c r="I489" s="316" t="s">
        <v>260</v>
      </c>
      <c r="J489" s="278">
        <f>J486</f>
        <v>0</v>
      </c>
      <c r="K489" s="278">
        <f>L486</f>
        <v>0</v>
      </c>
      <c r="L489" s="259"/>
      <c r="M489" s="259"/>
      <c r="N489" s="259"/>
      <c r="O489" s="279"/>
      <c r="P489" s="54"/>
      <c r="Q489" s="54"/>
      <c r="R489" s="54"/>
      <c r="S489" s="54"/>
      <c r="T489" s="1"/>
      <c r="U489" s="1"/>
      <c r="V489" s="1"/>
      <c r="W489" s="51"/>
      <c r="X489" s="51"/>
      <c r="Y489" s="51"/>
    </row>
    <row r="490" spans="1:26" outlineLevel="1" x14ac:dyDescent="0.2"/>
    <row r="491" spans="1:26" outlineLevel="1" x14ac:dyDescent="0.2"/>
    <row r="492" spans="1:26" ht="25.5" outlineLevel="1" x14ac:dyDescent="0.2">
      <c r="A492" s="280" t="s">
        <v>85</v>
      </c>
      <c r="B492" s="281" t="s">
        <v>99</v>
      </c>
      <c r="C492" s="282" t="str">
        <f>IF(C468="","",C468)</f>
        <v/>
      </c>
      <c r="D492" s="281" t="s">
        <v>100</v>
      </c>
      <c r="E492" s="282" t="str">
        <f>IF(E468="","",E468)</f>
        <v/>
      </c>
      <c r="F492" s="259"/>
      <c r="G492" s="17"/>
      <c r="H492" s="18"/>
      <c r="I492" s="18"/>
      <c r="J492" s="18"/>
      <c r="K492" s="18"/>
      <c r="L492" s="18"/>
      <c r="M492" s="259"/>
      <c r="N492" s="18"/>
      <c r="O492" s="1"/>
      <c r="P492" s="1"/>
      <c r="Q492" s="1"/>
      <c r="R492" s="1"/>
      <c r="S492" s="1"/>
      <c r="T492" s="1"/>
      <c r="U492" s="1"/>
      <c r="V492" s="1"/>
      <c r="W492" s="1"/>
      <c r="X492" s="1"/>
      <c r="Y492" s="1"/>
      <c r="Z492" s="1"/>
    </row>
    <row r="493" spans="1:26" outlineLevel="1" x14ac:dyDescent="0.2">
      <c r="A493" s="53"/>
      <c r="B493" s="53"/>
      <c r="C493" s="53"/>
      <c r="D493" s="27"/>
      <c r="E493" s="27"/>
      <c r="F493" s="27"/>
      <c r="G493" s="19"/>
      <c r="H493" s="19"/>
      <c r="I493" s="19"/>
      <c r="J493" s="19"/>
      <c r="K493" s="19"/>
      <c r="L493" s="19"/>
      <c r="M493" s="259"/>
      <c r="N493" s="19"/>
      <c r="O493" s="19"/>
      <c r="P493" s="19"/>
      <c r="Q493" s="19"/>
      <c r="R493" s="19"/>
      <c r="S493" s="19"/>
      <c r="T493" s="19"/>
      <c r="U493" s="19"/>
      <c r="V493" s="11"/>
      <c r="W493" s="11"/>
      <c r="X493" s="11"/>
      <c r="Y493" s="11"/>
      <c r="Z493" s="11"/>
    </row>
    <row r="494" spans="1:26" outlineLevel="1" x14ac:dyDescent="0.2">
      <c r="A494" s="383" t="s">
        <v>245</v>
      </c>
      <c r="B494" s="383"/>
      <c r="C494" s="383"/>
      <c r="D494" s="259"/>
      <c r="E494" s="259"/>
      <c r="F494" s="259"/>
      <c r="G494" s="259"/>
      <c r="H494" s="259"/>
      <c r="I494" s="259"/>
      <c r="J494" s="259"/>
      <c r="K494" s="259"/>
      <c r="L494" s="259"/>
      <c r="M494" s="259"/>
      <c r="N494" s="259"/>
      <c r="P494" s="384" t="s">
        <v>63</v>
      </c>
      <c r="Q494" s="385"/>
      <c r="R494" s="385"/>
      <c r="S494" s="385"/>
      <c r="T494" s="385"/>
      <c r="U494" s="385"/>
      <c r="V494" s="385"/>
      <c r="W494" s="385"/>
      <c r="X494" s="385"/>
      <c r="Y494" s="385"/>
      <c r="Z494" s="386"/>
    </row>
    <row r="495" spans="1:26" outlineLevel="1" x14ac:dyDescent="0.2">
      <c r="A495" s="265" t="s">
        <v>152</v>
      </c>
      <c r="B495" s="383" t="s">
        <v>154</v>
      </c>
      <c r="C495" s="383"/>
      <c r="D495" s="259"/>
      <c r="E495" s="259"/>
      <c r="F495" s="259"/>
      <c r="G495" s="259"/>
      <c r="H495" s="259"/>
      <c r="I495" s="259"/>
      <c r="J495" s="259"/>
      <c r="K495" s="259"/>
      <c r="L495" s="259"/>
      <c r="M495" s="259"/>
      <c r="N495" s="259"/>
      <c r="P495" s="387"/>
      <c r="Q495" s="388"/>
      <c r="R495" s="388"/>
      <c r="S495" s="388"/>
      <c r="T495" s="388"/>
      <c r="U495" s="388"/>
      <c r="V495" s="388"/>
      <c r="W495" s="388"/>
      <c r="X495" s="388"/>
      <c r="Y495" s="388"/>
      <c r="Z495" s="389"/>
    </row>
    <row r="496" spans="1:26" ht="54" customHeight="1" outlineLevel="1" x14ac:dyDescent="0.2">
      <c r="A496" s="265" t="s">
        <v>197</v>
      </c>
      <c r="B496" s="390" t="s">
        <v>199</v>
      </c>
      <c r="C496" s="391"/>
      <c r="D496" s="266"/>
      <c r="E496" s="266"/>
      <c r="F496" s="266"/>
      <c r="G496" s="266"/>
      <c r="H496" s="266"/>
      <c r="I496" s="266"/>
      <c r="J496" s="266"/>
      <c r="K496" s="266"/>
      <c r="L496" s="267"/>
      <c r="M496" s="19"/>
      <c r="N496" s="19"/>
      <c r="P496" s="392" t="s">
        <v>226</v>
      </c>
      <c r="Q496" s="392"/>
      <c r="R496" s="392"/>
      <c r="S496" s="392"/>
      <c r="T496" s="193"/>
      <c r="U496" s="193"/>
      <c r="V496" s="193"/>
      <c r="W496" s="193"/>
      <c r="X496" s="193"/>
      <c r="Y496" s="193"/>
      <c r="Z496" s="192"/>
    </row>
    <row r="497" spans="1:26" ht="165.75" outlineLevel="1" x14ac:dyDescent="0.2">
      <c r="A497" s="268" t="s">
        <v>223</v>
      </c>
      <c r="B497" s="268" t="s">
        <v>224</v>
      </c>
      <c r="C497" s="268" t="s">
        <v>1</v>
      </c>
      <c r="D497" s="268" t="s">
        <v>145</v>
      </c>
      <c r="E497" s="268" t="s">
        <v>144</v>
      </c>
      <c r="F497" s="268" t="s">
        <v>131</v>
      </c>
      <c r="G497" s="268" t="s">
        <v>147</v>
      </c>
      <c r="H497" s="268" t="s">
        <v>198</v>
      </c>
      <c r="I497" s="268" t="s">
        <v>0</v>
      </c>
      <c r="J497" s="268" t="s">
        <v>148</v>
      </c>
      <c r="K497" s="268" t="s">
        <v>205</v>
      </c>
      <c r="L497" s="268" t="s">
        <v>5</v>
      </c>
      <c r="M497" s="268" t="s">
        <v>14</v>
      </c>
      <c r="N497" s="268" t="s">
        <v>146</v>
      </c>
      <c r="P497" s="190" t="s">
        <v>218</v>
      </c>
      <c r="Q497" s="190" t="s">
        <v>219</v>
      </c>
      <c r="R497" s="190" t="s">
        <v>261</v>
      </c>
      <c r="S497" s="249" t="s">
        <v>228</v>
      </c>
      <c r="T497" s="190" t="s">
        <v>60</v>
      </c>
      <c r="U497" s="190" t="s">
        <v>61</v>
      </c>
      <c r="V497" s="191" t="s">
        <v>206</v>
      </c>
      <c r="W497" s="190" t="s">
        <v>62</v>
      </c>
      <c r="X497" s="190" t="s">
        <v>38</v>
      </c>
      <c r="Y497" s="190" t="s">
        <v>57</v>
      </c>
      <c r="Z497" s="190" t="s">
        <v>14</v>
      </c>
    </row>
    <row r="498" spans="1:26" outlineLevel="1" x14ac:dyDescent="0.2">
      <c r="A498" s="122"/>
      <c r="B498" s="122"/>
      <c r="C498" s="122"/>
      <c r="D498" s="123"/>
      <c r="E498" s="121"/>
      <c r="F498" s="121"/>
      <c r="G498" s="123"/>
      <c r="H498" s="121"/>
      <c r="I498" s="123"/>
      <c r="J498" s="111"/>
      <c r="K498" s="299"/>
      <c r="L498" s="111"/>
      <c r="M498" s="123"/>
      <c r="N498" s="99">
        <f t="shared" ref="N498:N509" si="84">J498-L498</f>
        <v>0</v>
      </c>
      <c r="P498" s="297" t="str">
        <f t="shared" ref="P498:P509" si="85">IF(COUNTIF(A:F,A498)&gt;=25,"OUI","NON")</f>
        <v>OUI</v>
      </c>
      <c r="Q498" s="297">
        <f ca="1">IF(P498="oui",RAND(),"&lt;25 lignes donc pas d'échantillonnage")</f>
        <v>0.45931058205090458</v>
      </c>
      <c r="R498" s="201"/>
      <c r="S498" s="256" t="e">
        <f t="shared" ref="S498:S509" si="86">IF(P498="oui",IF(SUMIFS(N:N,A:A,A498,R:R,"&lt;="&amp;R498)/SUMIF(A:A,A498,N:N)&lt;0.8,"hors Echantillon","Echantillon à Contrôler"), "Contrôle en exhaustif")</f>
        <v>#DIV/0!</v>
      </c>
      <c r="T498" s="179"/>
      <c r="U498" s="179"/>
      <c r="V498" s="188"/>
      <c r="W498" s="179"/>
      <c r="X498" s="181"/>
      <c r="Y498" s="181"/>
      <c r="Z498" s="179"/>
    </row>
    <row r="499" spans="1:26" outlineLevel="1" x14ac:dyDescent="0.2">
      <c r="A499" s="122"/>
      <c r="B499" s="122"/>
      <c r="C499" s="122"/>
      <c r="D499" s="123"/>
      <c r="E499" s="121"/>
      <c r="F499" s="121"/>
      <c r="G499" s="123"/>
      <c r="H499" s="121"/>
      <c r="I499" s="123"/>
      <c r="J499" s="111"/>
      <c r="K499" s="299"/>
      <c r="L499" s="111"/>
      <c r="M499" s="123"/>
      <c r="N499" s="99">
        <f t="shared" si="84"/>
        <v>0</v>
      </c>
      <c r="P499" s="297" t="str">
        <f t="shared" si="85"/>
        <v>OUI</v>
      </c>
      <c r="Q499" s="297">
        <f t="shared" ref="Q499:Q509" ca="1" si="87">IF(P499="oui",RAND(),"&lt;25 lignes donc pas d'échantillonnage")</f>
        <v>0.60643981947019054</v>
      </c>
      <c r="R499" s="201"/>
      <c r="S499" s="256" t="e">
        <f t="shared" si="86"/>
        <v>#DIV/0!</v>
      </c>
      <c r="T499" s="179"/>
      <c r="U499" s="179"/>
      <c r="V499" s="188"/>
      <c r="W499" s="179"/>
      <c r="X499" s="181"/>
      <c r="Y499" s="181"/>
      <c r="Z499" s="179"/>
    </row>
    <row r="500" spans="1:26" outlineLevel="1" x14ac:dyDescent="0.2">
      <c r="A500" s="122"/>
      <c r="B500" s="122"/>
      <c r="C500" s="122"/>
      <c r="D500" s="123"/>
      <c r="E500" s="121"/>
      <c r="F500" s="121"/>
      <c r="G500" s="123"/>
      <c r="H500" s="121"/>
      <c r="I500" s="123"/>
      <c r="J500" s="111"/>
      <c r="K500" s="299"/>
      <c r="L500" s="111"/>
      <c r="M500" s="123"/>
      <c r="N500" s="99">
        <f t="shared" si="84"/>
        <v>0</v>
      </c>
      <c r="P500" s="297" t="str">
        <f t="shared" si="85"/>
        <v>OUI</v>
      </c>
      <c r="Q500" s="297">
        <f t="shared" ca="1" si="87"/>
        <v>0.46952006402025925</v>
      </c>
      <c r="R500" s="201"/>
      <c r="S500" s="256" t="e">
        <f t="shared" si="86"/>
        <v>#DIV/0!</v>
      </c>
      <c r="T500" s="179"/>
      <c r="U500" s="179"/>
      <c r="V500" s="188"/>
      <c r="W500" s="179"/>
      <c r="X500" s="181"/>
      <c r="Y500" s="181"/>
      <c r="Z500" s="179"/>
    </row>
    <row r="501" spans="1:26" outlineLevel="1" x14ac:dyDescent="0.2">
      <c r="A501" s="122"/>
      <c r="B501" s="122"/>
      <c r="C501" s="122"/>
      <c r="D501" s="123"/>
      <c r="E501" s="121"/>
      <c r="F501" s="121"/>
      <c r="G501" s="123"/>
      <c r="H501" s="121"/>
      <c r="I501" s="123"/>
      <c r="J501" s="111"/>
      <c r="K501" s="299"/>
      <c r="L501" s="111"/>
      <c r="M501" s="123"/>
      <c r="N501" s="99">
        <f t="shared" si="84"/>
        <v>0</v>
      </c>
      <c r="P501" s="297" t="str">
        <f t="shared" si="85"/>
        <v>OUI</v>
      </c>
      <c r="Q501" s="297">
        <f t="shared" ca="1" si="87"/>
        <v>0.44243948844622449</v>
      </c>
      <c r="R501" s="201"/>
      <c r="S501" s="256" t="e">
        <f t="shared" si="86"/>
        <v>#DIV/0!</v>
      </c>
      <c r="T501" s="179"/>
      <c r="U501" s="179"/>
      <c r="V501" s="188"/>
      <c r="W501" s="179"/>
      <c r="X501" s="181"/>
      <c r="Y501" s="181"/>
      <c r="Z501" s="179"/>
    </row>
    <row r="502" spans="1:26" outlineLevel="1" x14ac:dyDescent="0.2">
      <c r="A502" s="122"/>
      <c r="B502" s="122"/>
      <c r="C502" s="122"/>
      <c r="D502" s="123"/>
      <c r="E502" s="121"/>
      <c r="F502" s="113"/>
      <c r="G502" s="122"/>
      <c r="H502" s="121"/>
      <c r="I502" s="124"/>
      <c r="J502" s="117"/>
      <c r="K502" s="299"/>
      <c r="L502" s="118"/>
      <c r="M502" s="125"/>
      <c r="N502" s="99">
        <f t="shared" si="84"/>
        <v>0</v>
      </c>
      <c r="P502" s="297" t="str">
        <f t="shared" si="85"/>
        <v>OUI</v>
      </c>
      <c r="Q502" s="297">
        <f t="shared" ca="1" si="87"/>
        <v>0.86149927998069253</v>
      </c>
      <c r="R502" s="201"/>
      <c r="S502" s="256" t="e">
        <f t="shared" si="86"/>
        <v>#DIV/0!</v>
      </c>
      <c r="T502" s="179"/>
      <c r="U502" s="179"/>
      <c r="V502" s="188"/>
      <c r="W502" s="179"/>
      <c r="X502" s="181"/>
      <c r="Y502" s="181"/>
      <c r="Z502" s="179"/>
    </row>
    <row r="503" spans="1:26" outlineLevel="1" x14ac:dyDescent="0.2">
      <c r="A503" s="122"/>
      <c r="B503" s="122"/>
      <c r="C503" s="122"/>
      <c r="D503" s="123"/>
      <c r="E503" s="121"/>
      <c r="F503" s="113"/>
      <c r="G503" s="122"/>
      <c r="H503" s="121"/>
      <c r="I503" s="124"/>
      <c r="J503" s="117"/>
      <c r="K503" s="299"/>
      <c r="L503" s="118"/>
      <c r="M503" s="125"/>
      <c r="N503" s="99">
        <f t="shared" si="84"/>
        <v>0</v>
      </c>
      <c r="P503" s="297" t="str">
        <f t="shared" si="85"/>
        <v>OUI</v>
      </c>
      <c r="Q503" s="297">
        <f t="shared" ca="1" si="87"/>
        <v>0.81427873216991031</v>
      </c>
      <c r="R503" s="201"/>
      <c r="S503" s="256" t="e">
        <f t="shared" si="86"/>
        <v>#DIV/0!</v>
      </c>
      <c r="T503" s="179"/>
      <c r="U503" s="179"/>
      <c r="V503" s="188"/>
      <c r="W503" s="179"/>
      <c r="X503" s="181"/>
      <c r="Y503" s="181"/>
      <c r="Z503" s="179"/>
    </row>
    <row r="504" spans="1:26" outlineLevel="1" x14ac:dyDescent="0.2">
      <c r="A504" s="122"/>
      <c r="B504" s="122"/>
      <c r="C504" s="122"/>
      <c r="D504" s="123"/>
      <c r="E504" s="121"/>
      <c r="F504" s="113"/>
      <c r="G504" s="122"/>
      <c r="H504" s="121"/>
      <c r="I504" s="124"/>
      <c r="J504" s="117"/>
      <c r="K504" s="299"/>
      <c r="L504" s="118"/>
      <c r="M504" s="125"/>
      <c r="N504" s="99">
        <f t="shared" si="84"/>
        <v>0</v>
      </c>
      <c r="P504" s="297" t="str">
        <f t="shared" si="85"/>
        <v>OUI</v>
      </c>
      <c r="Q504" s="297">
        <f t="shared" ca="1" si="87"/>
        <v>0.12105668470837971</v>
      </c>
      <c r="R504" s="201"/>
      <c r="S504" s="256" t="e">
        <f t="shared" si="86"/>
        <v>#DIV/0!</v>
      </c>
      <c r="T504" s="179"/>
      <c r="U504" s="179"/>
      <c r="V504" s="188"/>
      <c r="W504" s="179"/>
      <c r="X504" s="181"/>
      <c r="Y504" s="181"/>
      <c r="Z504" s="179"/>
    </row>
    <row r="505" spans="1:26" outlineLevel="1" x14ac:dyDescent="0.2">
      <c r="A505" s="122"/>
      <c r="B505" s="122"/>
      <c r="C505" s="122"/>
      <c r="D505" s="123"/>
      <c r="E505" s="121"/>
      <c r="F505" s="113"/>
      <c r="G505" s="122"/>
      <c r="H505" s="121"/>
      <c r="I505" s="124"/>
      <c r="J505" s="117"/>
      <c r="K505" s="299"/>
      <c r="L505" s="118"/>
      <c r="M505" s="125"/>
      <c r="N505" s="99">
        <f t="shared" si="84"/>
        <v>0</v>
      </c>
      <c r="P505" s="297" t="str">
        <f t="shared" si="85"/>
        <v>OUI</v>
      </c>
      <c r="Q505" s="297">
        <f t="shared" ca="1" si="87"/>
        <v>0.2812213263871548</v>
      </c>
      <c r="R505" s="202"/>
      <c r="S505" s="256" t="e">
        <f t="shared" si="86"/>
        <v>#DIV/0!</v>
      </c>
      <c r="T505" s="179"/>
      <c r="U505" s="179"/>
      <c r="V505" s="188"/>
      <c r="W505" s="179"/>
      <c r="X505" s="181"/>
      <c r="Y505" s="181"/>
      <c r="Z505" s="179"/>
    </row>
    <row r="506" spans="1:26" outlineLevel="1" x14ac:dyDescent="0.2">
      <c r="A506" s="122"/>
      <c r="B506" s="122"/>
      <c r="C506" s="122"/>
      <c r="D506" s="123"/>
      <c r="E506" s="121"/>
      <c r="F506" s="113"/>
      <c r="G506" s="122"/>
      <c r="H506" s="121"/>
      <c r="I506" s="124"/>
      <c r="J506" s="117"/>
      <c r="K506" s="299"/>
      <c r="L506" s="118"/>
      <c r="M506" s="125"/>
      <c r="N506" s="99">
        <f t="shared" si="84"/>
        <v>0</v>
      </c>
      <c r="P506" s="297" t="str">
        <f t="shared" si="85"/>
        <v>OUI</v>
      </c>
      <c r="Q506" s="297">
        <f t="shared" ca="1" si="87"/>
        <v>0.41518861099619253</v>
      </c>
      <c r="R506" s="202"/>
      <c r="S506" s="256" t="e">
        <f t="shared" si="86"/>
        <v>#DIV/0!</v>
      </c>
      <c r="T506" s="179"/>
      <c r="U506" s="179"/>
      <c r="V506" s="188"/>
      <c r="W506" s="179"/>
      <c r="X506" s="181"/>
      <c r="Y506" s="181"/>
      <c r="Z506" s="179"/>
    </row>
    <row r="507" spans="1:26" outlineLevel="1" x14ac:dyDescent="0.2">
      <c r="A507" s="122"/>
      <c r="B507" s="122"/>
      <c r="C507" s="122"/>
      <c r="D507" s="123"/>
      <c r="E507" s="121"/>
      <c r="F507" s="113"/>
      <c r="G507" s="122"/>
      <c r="H507" s="121"/>
      <c r="I507" s="124"/>
      <c r="J507" s="117"/>
      <c r="K507" s="299"/>
      <c r="L507" s="118"/>
      <c r="M507" s="125"/>
      <c r="N507" s="99">
        <f t="shared" si="84"/>
        <v>0</v>
      </c>
      <c r="P507" s="297" t="str">
        <f t="shared" si="85"/>
        <v>OUI</v>
      </c>
      <c r="Q507" s="297">
        <f t="shared" ca="1" si="87"/>
        <v>0.57200960911192789</v>
      </c>
      <c r="R507" s="202"/>
      <c r="S507" s="256" t="e">
        <f t="shared" si="86"/>
        <v>#DIV/0!</v>
      </c>
      <c r="T507" s="179"/>
      <c r="U507" s="179"/>
      <c r="V507" s="188"/>
      <c r="W507" s="179"/>
      <c r="X507" s="181"/>
      <c r="Y507" s="181"/>
      <c r="Z507" s="179"/>
    </row>
    <row r="508" spans="1:26" outlineLevel="1" x14ac:dyDescent="0.2">
      <c r="A508" s="122"/>
      <c r="B508" s="122"/>
      <c r="C508" s="122"/>
      <c r="D508" s="123"/>
      <c r="E508" s="121"/>
      <c r="F508" s="113"/>
      <c r="G508" s="122"/>
      <c r="H508" s="121"/>
      <c r="I508" s="124"/>
      <c r="J508" s="117"/>
      <c r="K508" s="299"/>
      <c r="L508" s="118"/>
      <c r="M508" s="125"/>
      <c r="N508" s="99">
        <f t="shared" si="84"/>
        <v>0</v>
      </c>
      <c r="P508" s="297" t="str">
        <f t="shared" si="85"/>
        <v>OUI</v>
      </c>
      <c r="Q508" s="297">
        <f t="shared" ca="1" si="87"/>
        <v>0.72946193284281446</v>
      </c>
      <c r="R508" s="202"/>
      <c r="S508" s="256" t="e">
        <f t="shared" si="86"/>
        <v>#DIV/0!</v>
      </c>
      <c r="T508" s="179"/>
      <c r="U508" s="179"/>
      <c r="V508" s="188"/>
      <c r="W508" s="179"/>
      <c r="X508" s="181"/>
      <c r="Y508" s="181"/>
      <c r="Z508" s="179"/>
    </row>
    <row r="509" spans="1:26" outlineLevel="1" x14ac:dyDescent="0.2">
      <c r="A509" s="122"/>
      <c r="B509" s="122"/>
      <c r="C509" s="122"/>
      <c r="D509" s="123"/>
      <c r="E509" s="121"/>
      <c r="F509" s="113"/>
      <c r="G509" s="122"/>
      <c r="H509" s="121"/>
      <c r="I509" s="124"/>
      <c r="J509" s="117"/>
      <c r="K509" s="299"/>
      <c r="L509" s="118"/>
      <c r="M509" s="125"/>
      <c r="N509" s="99">
        <f t="shared" si="84"/>
        <v>0</v>
      </c>
      <c r="P509" s="297" t="str">
        <f t="shared" si="85"/>
        <v>OUI</v>
      </c>
      <c r="Q509" s="297">
        <f t="shared" ca="1" si="87"/>
        <v>0.42484826739657355</v>
      </c>
      <c r="R509" s="202"/>
      <c r="S509" s="256" t="e">
        <f t="shared" si="86"/>
        <v>#DIV/0!</v>
      </c>
      <c r="T509" s="179"/>
      <c r="U509" s="179"/>
      <c r="V509" s="188"/>
      <c r="W509" s="179"/>
      <c r="X509" s="181"/>
      <c r="Y509" s="181"/>
      <c r="Z509" s="179"/>
    </row>
    <row r="510" spans="1:26" outlineLevel="1" x14ac:dyDescent="0.2">
      <c r="A510" s="269"/>
      <c r="B510" s="270"/>
      <c r="C510" s="270"/>
      <c r="D510" s="270"/>
      <c r="E510" s="270"/>
      <c r="F510" s="270"/>
      <c r="G510" s="270"/>
      <c r="H510" s="270"/>
      <c r="I510" s="270"/>
      <c r="J510" s="271">
        <f>SUM(J498:J509)</f>
        <v>0</v>
      </c>
      <c r="K510" s="271"/>
      <c r="L510" s="271">
        <f>SUM(L498:L509)</f>
        <v>0</v>
      </c>
      <c r="M510" s="272"/>
      <c r="N510" s="271">
        <f>SUM(N498:N509)</f>
        <v>0</v>
      </c>
      <c r="O510" s="259"/>
      <c r="P510" s="259"/>
      <c r="X510" s="182" t="str">
        <f>IF(SUM(X498:X509)=0,"",SUM(X498:X509))</f>
        <v/>
      </c>
      <c r="Y510" s="182" t="str">
        <f>IF(SUM(Y498:Y509)=0,"",SUM(Y498:Y509))</f>
        <v/>
      </c>
      <c r="Z510" s="11"/>
    </row>
    <row r="511" spans="1:26" outlineLevel="1" x14ac:dyDescent="0.2">
      <c r="A511" s="259"/>
      <c r="B511" s="259"/>
      <c r="C511" s="259"/>
      <c r="D511" s="259"/>
      <c r="E511" s="259"/>
      <c r="F511" s="259"/>
      <c r="G511" s="259"/>
      <c r="H511" s="259"/>
      <c r="I511" s="259"/>
      <c r="J511" s="259"/>
      <c r="K511" s="259"/>
      <c r="L511" s="259"/>
      <c r="M511" s="259"/>
      <c r="N511" s="259"/>
    </row>
    <row r="512" spans="1:26" outlineLevel="1" x14ac:dyDescent="0.2">
      <c r="A512" s="273" t="s">
        <v>254</v>
      </c>
      <c r="B512" s="274"/>
      <c r="C512" s="274"/>
      <c r="D512" s="274"/>
      <c r="E512" s="274"/>
      <c r="F512" s="274"/>
      <c r="G512" s="274"/>
      <c r="H512" s="274"/>
      <c r="I512" s="274"/>
      <c r="J512" s="274"/>
      <c r="K512" s="274"/>
      <c r="L512" s="274"/>
      <c r="M512" s="259"/>
      <c r="N512" s="259"/>
    </row>
    <row r="513" spans="1:26" outlineLevel="1" x14ac:dyDescent="0.2">
      <c r="A513" s="295">
        <f>A498</f>
        <v>0</v>
      </c>
      <c r="B513" s="275" t="str">
        <f>A494</f>
        <v>Lot n°22 - Intitulé à renseigner</v>
      </c>
      <c r="C513" s="275" t="str">
        <f>B495</f>
        <v>Raison sociale de l'attributaire à renseigner</v>
      </c>
      <c r="D513" s="314" t="s">
        <v>260</v>
      </c>
      <c r="E513" s="315" t="s">
        <v>260</v>
      </c>
      <c r="F513" s="276">
        <f>MIN($F498:$F509)</f>
        <v>0</v>
      </c>
      <c r="G513" s="276">
        <f>MAX(F498:F509,H498:H509)</f>
        <v>0</v>
      </c>
      <c r="H513" s="277" t="s">
        <v>98</v>
      </c>
      <c r="I513" s="316" t="s">
        <v>260</v>
      </c>
      <c r="J513" s="278">
        <f>J510</f>
        <v>0</v>
      </c>
      <c r="K513" s="278">
        <f>L510</f>
        <v>0</v>
      </c>
      <c r="L513" s="259"/>
      <c r="M513" s="259"/>
      <c r="N513" s="259"/>
      <c r="O513" s="279"/>
      <c r="P513" s="54"/>
      <c r="Q513" s="54"/>
      <c r="R513" s="54"/>
      <c r="S513" s="54"/>
      <c r="T513" s="1"/>
      <c r="U513" s="1"/>
      <c r="V513" s="1"/>
      <c r="W513" s="51"/>
      <c r="X513" s="51"/>
      <c r="Y513" s="51"/>
    </row>
    <row r="514" spans="1:26" ht="15" outlineLevel="1" thickBot="1" x14ac:dyDescent="0.25">
      <c r="A514" s="293"/>
      <c r="B514" s="293"/>
      <c r="C514" s="293"/>
      <c r="D514" s="293"/>
      <c r="E514" s="293"/>
      <c r="F514" s="293"/>
      <c r="G514" s="293"/>
      <c r="H514" s="293"/>
      <c r="I514" s="293"/>
      <c r="J514" s="293"/>
      <c r="K514" s="293"/>
      <c r="L514" s="293"/>
      <c r="M514" s="293"/>
      <c r="N514" s="293"/>
      <c r="O514" s="293"/>
      <c r="P514" s="293"/>
      <c r="Q514" s="293"/>
      <c r="R514" s="293"/>
      <c r="S514" s="293"/>
      <c r="T514" s="293"/>
      <c r="U514" s="293"/>
      <c r="V514" s="293"/>
      <c r="W514" s="293"/>
      <c r="X514" s="293"/>
      <c r="Y514" s="293"/>
      <c r="Z514" s="293"/>
    </row>
    <row r="515" spans="1:26" ht="25.5" outlineLevel="1" x14ac:dyDescent="0.2">
      <c r="A515" s="280" t="s">
        <v>85</v>
      </c>
      <c r="B515" s="281" t="s">
        <v>99</v>
      </c>
      <c r="C515" s="282" t="str">
        <f>IF(C492="","",C492)</f>
        <v/>
      </c>
      <c r="D515" s="281" t="s">
        <v>100</v>
      </c>
      <c r="E515" s="282" t="str">
        <f>IF(E492="","",E492)</f>
        <v/>
      </c>
      <c r="F515" s="259"/>
      <c r="G515" s="17"/>
      <c r="H515" s="18"/>
      <c r="I515" s="18"/>
      <c r="J515" s="18"/>
      <c r="K515" s="18"/>
      <c r="L515" s="18"/>
      <c r="M515" s="259"/>
      <c r="N515" s="18"/>
      <c r="O515" s="1"/>
      <c r="P515" s="1"/>
      <c r="Q515" s="1"/>
      <c r="R515" s="1"/>
      <c r="S515" s="1"/>
      <c r="T515" s="1"/>
      <c r="U515" s="1"/>
      <c r="V515" s="1"/>
      <c r="W515" s="1"/>
      <c r="X515" s="1"/>
      <c r="Y515" s="1"/>
      <c r="Z515" s="1"/>
    </row>
    <row r="516" spans="1:26" outlineLevel="1" x14ac:dyDescent="0.2">
      <c r="A516" s="53"/>
      <c r="B516" s="53"/>
      <c r="C516" s="53"/>
      <c r="D516" s="27"/>
      <c r="E516" s="27"/>
      <c r="F516" s="27"/>
      <c r="G516" s="19"/>
      <c r="H516" s="19"/>
      <c r="I516" s="19"/>
      <c r="J516" s="19"/>
      <c r="K516" s="19"/>
      <c r="L516" s="19"/>
      <c r="M516" s="259"/>
      <c r="N516" s="19"/>
      <c r="O516" s="19"/>
      <c r="P516" s="19"/>
      <c r="Q516" s="19"/>
      <c r="R516" s="19"/>
      <c r="S516" s="19"/>
      <c r="T516" s="19"/>
      <c r="U516" s="19"/>
      <c r="V516" s="11"/>
      <c r="W516" s="11"/>
      <c r="X516" s="11"/>
      <c r="Y516" s="11"/>
      <c r="Z516" s="11"/>
    </row>
    <row r="517" spans="1:26" outlineLevel="1" x14ac:dyDescent="0.2">
      <c r="A517" s="383" t="s">
        <v>246</v>
      </c>
      <c r="B517" s="383"/>
      <c r="C517" s="383"/>
      <c r="D517" s="259"/>
      <c r="E517" s="259"/>
      <c r="F517" s="259"/>
      <c r="G517" s="259"/>
      <c r="H517" s="259"/>
      <c r="I517" s="259"/>
      <c r="J517" s="259"/>
      <c r="K517" s="259"/>
      <c r="L517" s="259"/>
      <c r="M517" s="259"/>
      <c r="N517" s="259"/>
      <c r="P517" s="384" t="s">
        <v>63</v>
      </c>
      <c r="Q517" s="385"/>
      <c r="R517" s="385"/>
      <c r="S517" s="385"/>
      <c r="T517" s="385"/>
      <c r="U517" s="385"/>
      <c r="V517" s="385"/>
      <c r="W517" s="385"/>
      <c r="X517" s="385"/>
      <c r="Y517" s="385"/>
      <c r="Z517" s="386"/>
    </row>
    <row r="518" spans="1:26" outlineLevel="1" x14ac:dyDescent="0.2">
      <c r="A518" s="265" t="s">
        <v>152</v>
      </c>
      <c r="B518" s="383" t="s">
        <v>154</v>
      </c>
      <c r="C518" s="383"/>
      <c r="D518" s="259"/>
      <c r="E518" s="259"/>
      <c r="F518" s="259"/>
      <c r="G518" s="259"/>
      <c r="H518" s="259"/>
      <c r="I518" s="259"/>
      <c r="J518" s="259"/>
      <c r="K518" s="259"/>
      <c r="L518" s="259"/>
      <c r="M518" s="259"/>
      <c r="N518" s="259"/>
      <c r="P518" s="387"/>
      <c r="Q518" s="388"/>
      <c r="R518" s="388"/>
      <c r="S518" s="388"/>
      <c r="T518" s="388"/>
      <c r="U518" s="388"/>
      <c r="V518" s="388"/>
      <c r="W518" s="388"/>
      <c r="X518" s="388"/>
      <c r="Y518" s="388"/>
      <c r="Z518" s="389"/>
    </row>
    <row r="519" spans="1:26" ht="52.5" customHeight="1" outlineLevel="1" x14ac:dyDescent="0.2">
      <c r="A519" s="265" t="s">
        <v>197</v>
      </c>
      <c r="B519" s="390" t="s">
        <v>199</v>
      </c>
      <c r="C519" s="391"/>
      <c r="D519" s="266"/>
      <c r="E519" s="266"/>
      <c r="F519" s="266"/>
      <c r="G519" s="266"/>
      <c r="H519" s="266"/>
      <c r="I519" s="266"/>
      <c r="J519" s="266"/>
      <c r="K519" s="266"/>
      <c r="L519" s="267"/>
      <c r="M519" s="19"/>
      <c r="N519" s="19"/>
      <c r="P519" s="392" t="s">
        <v>226</v>
      </c>
      <c r="Q519" s="392"/>
      <c r="R519" s="392"/>
      <c r="S519" s="392"/>
      <c r="T519" s="193"/>
      <c r="U519" s="193"/>
      <c r="V519" s="193"/>
      <c r="W519" s="193"/>
      <c r="X519" s="193"/>
      <c r="Y519" s="193"/>
      <c r="Z519" s="192"/>
    </row>
    <row r="520" spans="1:26" ht="165.75" outlineLevel="1" x14ac:dyDescent="0.2">
      <c r="A520" s="268" t="s">
        <v>223</v>
      </c>
      <c r="B520" s="268" t="s">
        <v>224</v>
      </c>
      <c r="C520" s="268" t="s">
        <v>1</v>
      </c>
      <c r="D520" s="268" t="s">
        <v>145</v>
      </c>
      <c r="E520" s="268" t="s">
        <v>144</v>
      </c>
      <c r="F520" s="268" t="s">
        <v>131</v>
      </c>
      <c r="G520" s="268" t="s">
        <v>147</v>
      </c>
      <c r="H520" s="268" t="s">
        <v>198</v>
      </c>
      <c r="I520" s="268" t="s">
        <v>0</v>
      </c>
      <c r="J520" s="268" t="s">
        <v>148</v>
      </c>
      <c r="K520" s="268" t="s">
        <v>205</v>
      </c>
      <c r="L520" s="268" t="s">
        <v>5</v>
      </c>
      <c r="M520" s="268" t="s">
        <v>14</v>
      </c>
      <c r="N520" s="268" t="s">
        <v>146</v>
      </c>
      <c r="P520" s="190" t="s">
        <v>218</v>
      </c>
      <c r="Q520" s="190" t="s">
        <v>219</v>
      </c>
      <c r="R520" s="190" t="s">
        <v>261</v>
      </c>
      <c r="S520" s="249" t="s">
        <v>228</v>
      </c>
      <c r="T520" s="190" t="s">
        <v>60</v>
      </c>
      <c r="U520" s="190" t="s">
        <v>61</v>
      </c>
      <c r="V520" s="191" t="s">
        <v>206</v>
      </c>
      <c r="W520" s="190" t="s">
        <v>62</v>
      </c>
      <c r="X520" s="190" t="s">
        <v>38</v>
      </c>
      <c r="Y520" s="190" t="s">
        <v>57</v>
      </c>
      <c r="Z520" s="190" t="s">
        <v>14</v>
      </c>
    </row>
    <row r="521" spans="1:26" outlineLevel="1" x14ac:dyDescent="0.2">
      <c r="A521" s="122"/>
      <c r="B521" s="122"/>
      <c r="C521" s="122"/>
      <c r="D521" s="123"/>
      <c r="E521" s="121"/>
      <c r="F521" s="121"/>
      <c r="G521" s="123"/>
      <c r="H521" s="121"/>
      <c r="I521" s="123"/>
      <c r="J521" s="111"/>
      <c r="K521" s="299"/>
      <c r="L521" s="111"/>
      <c r="M521" s="123"/>
      <c r="N521" s="99">
        <f t="shared" ref="N521:N532" si="88">J521-L521</f>
        <v>0</v>
      </c>
      <c r="P521" s="297" t="str">
        <f t="shared" ref="P521:P532" si="89">IF(COUNTIF(A:F,A521)&gt;=25,"OUI","NON")</f>
        <v>OUI</v>
      </c>
      <c r="Q521" s="297">
        <f ca="1">IF(P521="oui",RAND(),"&lt;25 lignes donc pas d'échantillonnage")</f>
        <v>0.34145026934967149</v>
      </c>
      <c r="R521" s="201"/>
      <c r="S521" s="256" t="e">
        <f t="shared" ref="S521:S532" si="90">IF(P521="oui",IF(SUMIFS(N:N,A:A,A521,R:R,"&lt;="&amp;R521)/SUMIF(A:A,A521,N:N)&lt;0.8,"hors Echantillon","Echantillon à Contrôler"), "Contrôle en exhaustif")</f>
        <v>#DIV/0!</v>
      </c>
      <c r="T521" s="179"/>
      <c r="U521" s="179"/>
      <c r="V521" s="188"/>
      <c r="W521" s="179"/>
      <c r="X521" s="181"/>
      <c r="Y521" s="181"/>
      <c r="Z521" s="179"/>
    </row>
    <row r="522" spans="1:26" outlineLevel="1" x14ac:dyDescent="0.2">
      <c r="A522" s="122"/>
      <c r="B522" s="122"/>
      <c r="C522" s="122"/>
      <c r="D522" s="123"/>
      <c r="E522" s="121"/>
      <c r="F522" s="121"/>
      <c r="G522" s="123"/>
      <c r="H522" s="121"/>
      <c r="I522" s="123"/>
      <c r="J522" s="111"/>
      <c r="K522" s="299"/>
      <c r="L522" s="111"/>
      <c r="M522" s="123"/>
      <c r="N522" s="99">
        <f t="shared" si="88"/>
        <v>0</v>
      </c>
      <c r="P522" s="297" t="str">
        <f t="shared" si="89"/>
        <v>OUI</v>
      </c>
      <c r="Q522" s="297">
        <f t="shared" ref="Q522:Q532" ca="1" si="91">IF(P522="oui",RAND(),"&lt;25 lignes donc pas d'échantillonnage")</f>
        <v>1.2413862602360881E-2</v>
      </c>
      <c r="R522" s="201"/>
      <c r="S522" s="256" t="e">
        <f t="shared" si="90"/>
        <v>#DIV/0!</v>
      </c>
      <c r="T522" s="179"/>
      <c r="U522" s="179"/>
      <c r="V522" s="188"/>
      <c r="W522" s="179"/>
      <c r="X522" s="181"/>
      <c r="Y522" s="181"/>
      <c r="Z522" s="179"/>
    </row>
    <row r="523" spans="1:26" outlineLevel="1" x14ac:dyDescent="0.2">
      <c r="A523" s="122"/>
      <c r="B523" s="122"/>
      <c r="C523" s="122"/>
      <c r="D523" s="123"/>
      <c r="E523" s="121"/>
      <c r="F523" s="121"/>
      <c r="G523" s="123"/>
      <c r="H523" s="121"/>
      <c r="I523" s="123"/>
      <c r="J523" s="111"/>
      <c r="K523" s="299"/>
      <c r="L523" s="111"/>
      <c r="M523" s="123"/>
      <c r="N523" s="99">
        <f t="shared" si="88"/>
        <v>0</v>
      </c>
      <c r="P523" s="297" t="str">
        <f t="shared" si="89"/>
        <v>OUI</v>
      </c>
      <c r="Q523" s="297">
        <f t="shared" ca="1" si="91"/>
        <v>0.28701485345515132</v>
      </c>
      <c r="R523" s="201"/>
      <c r="S523" s="256" t="e">
        <f t="shared" si="90"/>
        <v>#DIV/0!</v>
      </c>
      <c r="T523" s="179"/>
      <c r="U523" s="179"/>
      <c r="V523" s="188"/>
      <c r="W523" s="179"/>
      <c r="X523" s="181"/>
      <c r="Y523" s="181"/>
      <c r="Z523" s="179"/>
    </row>
    <row r="524" spans="1:26" outlineLevel="1" x14ac:dyDescent="0.2">
      <c r="A524" s="122"/>
      <c r="B524" s="122"/>
      <c r="C524" s="122"/>
      <c r="D524" s="123"/>
      <c r="E524" s="121"/>
      <c r="F524" s="121"/>
      <c r="G524" s="123"/>
      <c r="H524" s="121"/>
      <c r="I524" s="123"/>
      <c r="J524" s="111"/>
      <c r="K524" s="299"/>
      <c r="L524" s="111"/>
      <c r="M524" s="123"/>
      <c r="N524" s="99">
        <f t="shared" si="88"/>
        <v>0</v>
      </c>
      <c r="P524" s="297" t="str">
        <f t="shared" si="89"/>
        <v>OUI</v>
      </c>
      <c r="Q524" s="297">
        <f t="shared" ca="1" si="91"/>
        <v>0.22426291683415089</v>
      </c>
      <c r="R524" s="201"/>
      <c r="S524" s="256" t="e">
        <f t="shared" si="90"/>
        <v>#DIV/0!</v>
      </c>
      <c r="T524" s="179"/>
      <c r="U524" s="179"/>
      <c r="V524" s="188"/>
      <c r="W524" s="179"/>
      <c r="X524" s="181"/>
      <c r="Y524" s="181"/>
      <c r="Z524" s="179"/>
    </row>
    <row r="525" spans="1:26" outlineLevel="1" x14ac:dyDescent="0.2">
      <c r="A525" s="122"/>
      <c r="B525" s="122"/>
      <c r="C525" s="122"/>
      <c r="D525" s="123"/>
      <c r="E525" s="121"/>
      <c r="F525" s="113"/>
      <c r="G525" s="122"/>
      <c r="H525" s="121"/>
      <c r="I525" s="124"/>
      <c r="J525" s="117"/>
      <c r="K525" s="299"/>
      <c r="L525" s="118"/>
      <c r="M525" s="125"/>
      <c r="N525" s="99">
        <f t="shared" si="88"/>
        <v>0</v>
      </c>
      <c r="P525" s="297" t="str">
        <f t="shared" si="89"/>
        <v>OUI</v>
      </c>
      <c r="Q525" s="297">
        <f t="shared" ca="1" si="91"/>
        <v>0.87577395044478323</v>
      </c>
      <c r="R525" s="201"/>
      <c r="S525" s="256" t="e">
        <f t="shared" si="90"/>
        <v>#DIV/0!</v>
      </c>
      <c r="T525" s="179"/>
      <c r="U525" s="179"/>
      <c r="V525" s="188"/>
      <c r="W525" s="179"/>
      <c r="X525" s="181"/>
      <c r="Y525" s="181"/>
      <c r="Z525" s="179"/>
    </row>
    <row r="526" spans="1:26" outlineLevel="1" x14ac:dyDescent="0.2">
      <c r="A526" s="122"/>
      <c r="B526" s="122"/>
      <c r="C526" s="122"/>
      <c r="D526" s="123"/>
      <c r="E526" s="121"/>
      <c r="F526" s="113"/>
      <c r="G526" s="122"/>
      <c r="H526" s="121"/>
      <c r="I526" s="124"/>
      <c r="J526" s="117"/>
      <c r="K526" s="299"/>
      <c r="L526" s="118"/>
      <c r="M526" s="125"/>
      <c r="N526" s="99">
        <f t="shared" si="88"/>
        <v>0</v>
      </c>
      <c r="P526" s="297" t="str">
        <f t="shared" si="89"/>
        <v>OUI</v>
      </c>
      <c r="Q526" s="297">
        <f t="shared" ca="1" si="91"/>
        <v>0.64709825929842923</v>
      </c>
      <c r="R526" s="201"/>
      <c r="S526" s="256" t="e">
        <f t="shared" si="90"/>
        <v>#DIV/0!</v>
      </c>
      <c r="T526" s="179"/>
      <c r="U526" s="179"/>
      <c r="V526" s="188"/>
      <c r="W526" s="179"/>
      <c r="X526" s="181"/>
      <c r="Y526" s="181"/>
      <c r="Z526" s="179"/>
    </row>
    <row r="527" spans="1:26" outlineLevel="1" x14ac:dyDescent="0.2">
      <c r="A527" s="122"/>
      <c r="B527" s="122"/>
      <c r="C527" s="122"/>
      <c r="D527" s="123"/>
      <c r="E527" s="121"/>
      <c r="F527" s="113"/>
      <c r="G527" s="122"/>
      <c r="H527" s="121"/>
      <c r="I527" s="124"/>
      <c r="J527" s="117"/>
      <c r="K527" s="299"/>
      <c r="L527" s="118"/>
      <c r="M527" s="125"/>
      <c r="N527" s="99">
        <f t="shared" si="88"/>
        <v>0</v>
      </c>
      <c r="P527" s="297" t="str">
        <f t="shared" si="89"/>
        <v>OUI</v>
      </c>
      <c r="Q527" s="297">
        <f t="shared" ca="1" si="91"/>
        <v>0.8148497268027366</v>
      </c>
      <c r="R527" s="201"/>
      <c r="S527" s="256" t="e">
        <f t="shared" si="90"/>
        <v>#DIV/0!</v>
      </c>
      <c r="T527" s="179"/>
      <c r="U527" s="179"/>
      <c r="V527" s="188"/>
      <c r="W527" s="179"/>
      <c r="X527" s="181"/>
      <c r="Y527" s="181"/>
      <c r="Z527" s="179"/>
    </row>
    <row r="528" spans="1:26" outlineLevel="1" x14ac:dyDescent="0.2">
      <c r="A528" s="122"/>
      <c r="B528" s="122"/>
      <c r="C528" s="122"/>
      <c r="D528" s="123"/>
      <c r="E528" s="121"/>
      <c r="F528" s="113"/>
      <c r="G528" s="122"/>
      <c r="H528" s="121"/>
      <c r="I528" s="124"/>
      <c r="J528" s="117"/>
      <c r="K528" s="299"/>
      <c r="L528" s="118"/>
      <c r="M528" s="125"/>
      <c r="N528" s="99">
        <f t="shared" si="88"/>
        <v>0</v>
      </c>
      <c r="P528" s="297" t="str">
        <f t="shared" si="89"/>
        <v>OUI</v>
      </c>
      <c r="Q528" s="297">
        <f t="shared" ca="1" si="91"/>
        <v>0.37835832350882737</v>
      </c>
      <c r="R528" s="202"/>
      <c r="S528" s="256" t="e">
        <f t="shared" si="90"/>
        <v>#DIV/0!</v>
      </c>
      <c r="T528" s="179"/>
      <c r="U528" s="179"/>
      <c r="V528" s="188"/>
      <c r="W528" s="179"/>
      <c r="X528" s="181"/>
      <c r="Y528" s="181"/>
      <c r="Z528" s="179"/>
    </row>
    <row r="529" spans="1:26" outlineLevel="1" x14ac:dyDescent="0.2">
      <c r="A529" s="122"/>
      <c r="B529" s="122"/>
      <c r="C529" s="122"/>
      <c r="D529" s="123"/>
      <c r="E529" s="121"/>
      <c r="F529" s="113"/>
      <c r="G529" s="122"/>
      <c r="H529" s="121"/>
      <c r="I529" s="124"/>
      <c r="J529" s="117"/>
      <c r="K529" s="299"/>
      <c r="L529" s="118"/>
      <c r="M529" s="125"/>
      <c r="N529" s="99">
        <f t="shared" si="88"/>
        <v>0</v>
      </c>
      <c r="P529" s="297" t="str">
        <f t="shared" si="89"/>
        <v>OUI</v>
      </c>
      <c r="Q529" s="297">
        <f t="shared" ca="1" si="91"/>
        <v>0.47387562393306082</v>
      </c>
      <c r="R529" s="202"/>
      <c r="S529" s="256" t="e">
        <f t="shared" si="90"/>
        <v>#DIV/0!</v>
      </c>
      <c r="T529" s="179"/>
      <c r="U529" s="179"/>
      <c r="V529" s="188"/>
      <c r="W529" s="179"/>
      <c r="X529" s="181"/>
      <c r="Y529" s="181"/>
      <c r="Z529" s="179"/>
    </row>
    <row r="530" spans="1:26" outlineLevel="1" x14ac:dyDescent="0.2">
      <c r="A530" s="122"/>
      <c r="B530" s="122"/>
      <c r="C530" s="122"/>
      <c r="D530" s="123"/>
      <c r="E530" s="121"/>
      <c r="F530" s="113"/>
      <c r="G530" s="122"/>
      <c r="H530" s="121"/>
      <c r="I530" s="124"/>
      <c r="J530" s="117"/>
      <c r="K530" s="299"/>
      <c r="L530" s="118"/>
      <c r="M530" s="125"/>
      <c r="N530" s="99">
        <f t="shared" si="88"/>
        <v>0</v>
      </c>
      <c r="P530" s="297" t="str">
        <f t="shared" si="89"/>
        <v>OUI</v>
      </c>
      <c r="Q530" s="297">
        <f t="shared" ca="1" si="91"/>
        <v>0.63639951347048462</v>
      </c>
      <c r="R530" s="202"/>
      <c r="S530" s="256" t="e">
        <f t="shared" si="90"/>
        <v>#DIV/0!</v>
      </c>
      <c r="T530" s="179"/>
      <c r="U530" s="179"/>
      <c r="V530" s="188"/>
      <c r="W530" s="179"/>
      <c r="X530" s="181"/>
      <c r="Y530" s="181"/>
      <c r="Z530" s="179"/>
    </row>
    <row r="531" spans="1:26" outlineLevel="1" x14ac:dyDescent="0.2">
      <c r="A531" s="122"/>
      <c r="B531" s="122"/>
      <c r="C531" s="122"/>
      <c r="D531" s="123"/>
      <c r="E531" s="121"/>
      <c r="F531" s="113"/>
      <c r="G531" s="122"/>
      <c r="H531" s="121"/>
      <c r="I531" s="124"/>
      <c r="J531" s="117"/>
      <c r="K531" s="299"/>
      <c r="L531" s="118"/>
      <c r="M531" s="125"/>
      <c r="N531" s="99">
        <f t="shared" si="88"/>
        <v>0</v>
      </c>
      <c r="P531" s="297" t="str">
        <f t="shared" si="89"/>
        <v>OUI</v>
      </c>
      <c r="Q531" s="297">
        <f t="shared" ca="1" si="91"/>
        <v>0.34788683036362733</v>
      </c>
      <c r="R531" s="202"/>
      <c r="S531" s="256" t="e">
        <f t="shared" si="90"/>
        <v>#DIV/0!</v>
      </c>
      <c r="T531" s="179"/>
      <c r="U531" s="179"/>
      <c r="V531" s="188"/>
      <c r="W531" s="179"/>
      <c r="X531" s="181"/>
      <c r="Y531" s="181"/>
      <c r="Z531" s="179"/>
    </row>
    <row r="532" spans="1:26" outlineLevel="1" x14ac:dyDescent="0.2">
      <c r="A532" s="122"/>
      <c r="B532" s="122"/>
      <c r="C532" s="122"/>
      <c r="D532" s="123"/>
      <c r="E532" s="121"/>
      <c r="F532" s="113"/>
      <c r="G532" s="122"/>
      <c r="H532" s="121"/>
      <c r="I532" s="124"/>
      <c r="J532" s="117"/>
      <c r="K532" s="299"/>
      <c r="L532" s="118"/>
      <c r="M532" s="125"/>
      <c r="N532" s="99">
        <f t="shared" si="88"/>
        <v>0</v>
      </c>
      <c r="P532" s="297" t="str">
        <f t="shared" si="89"/>
        <v>OUI</v>
      </c>
      <c r="Q532" s="297">
        <f t="shared" ca="1" si="91"/>
        <v>8.1934837583216624E-2</v>
      </c>
      <c r="R532" s="202"/>
      <c r="S532" s="256" t="e">
        <f t="shared" si="90"/>
        <v>#DIV/0!</v>
      </c>
      <c r="T532" s="179"/>
      <c r="U532" s="179"/>
      <c r="V532" s="188"/>
      <c r="W532" s="179"/>
      <c r="X532" s="181"/>
      <c r="Y532" s="181"/>
      <c r="Z532" s="179"/>
    </row>
    <row r="533" spans="1:26" outlineLevel="1" x14ac:dyDescent="0.2">
      <c r="A533" s="269"/>
      <c r="B533" s="270"/>
      <c r="C533" s="270"/>
      <c r="D533" s="270"/>
      <c r="E533" s="270"/>
      <c r="F533" s="270"/>
      <c r="G533" s="270"/>
      <c r="H533" s="270"/>
      <c r="I533" s="270"/>
      <c r="J533" s="271">
        <f>SUM(J521:J532)</f>
        <v>0</v>
      </c>
      <c r="K533" s="271"/>
      <c r="L533" s="271">
        <f>SUM(L521:L532)</f>
        <v>0</v>
      </c>
      <c r="M533" s="272"/>
      <c r="N533" s="271">
        <f>SUM(N521:N532)</f>
        <v>0</v>
      </c>
      <c r="O533" s="259"/>
      <c r="P533" s="259"/>
      <c r="X533" s="182" t="str">
        <f>IF(SUM(X521:X532)=0,"",SUM(X521:X532))</f>
        <v/>
      </c>
      <c r="Y533" s="182" t="str">
        <f>IF(SUM(Y521:Y532)=0,"",SUM(Y521:Y532))</f>
        <v/>
      </c>
      <c r="Z533" s="11"/>
    </row>
    <row r="534" spans="1:26" outlineLevel="1" x14ac:dyDescent="0.2">
      <c r="A534" s="259"/>
      <c r="B534" s="259"/>
      <c r="C534" s="259"/>
      <c r="D534" s="259"/>
      <c r="E534" s="259"/>
      <c r="F534" s="259"/>
      <c r="G534" s="259"/>
      <c r="H534" s="259"/>
      <c r="I534" s="259"/>
      <c r="J534" s="259"/>
      <c r="K534" s="259"/>
      <c r="L534" s="259"/>
      <c r="M534" s="259"/>
      <c r="N534" s="259"/>
    </row>
    <row r="535" spans="1:26" outlineLevel="1" x14ac:dyDescent="0.2">
      <c r="A535" s="273" t="s">
        <v>254</v>
      </c>
      <c r="B535" s="274"/>
      <c r="C535" s="274"/>
      <c r="D535" s="274"/>
      <c r="E535" s="274"/>
      <c r="F535" s="274"/>
      <c r="G535" s="274"/>
      <c r="H535" s="274"/>
      <c r="I535" s="274"/>
      <c r="J535" s="274"/>
      <c r="K535" s="274"/>
      <c r="L535" s="274"/>
      <c r="M535" s="259"/>
      <c r="N535" s="259"/>
    </row>
    <row r="536" spans="1:26" outlineLevel="1" x14ac:dyDescent="0.2">
      <c r="A536" s="295">
        <f>A521</f>
        <v>0</v>
      </c>
      <c r="B536" s="275" t="str">
        <f>A517</f>
        <v>Lot n°23 - Intitulé à renseigner</v>
      </c>
      <c r="C536" s="275" t="str">
        <f>B518</f>
        <v>Raison sociale de l'attributaire à renseigner</v>
      </c>
      <c r="D536" s="314" t="s">
        <v>260</v>
      </c>
      <c r="E536" s="315" t="s">
        <v>260</v>
      </c>
      <c r="F536" s="276">
        <f>MIN($F521:$F532)</f>
        <v>0</v>
      </c>
      <c r="G536" s="276">
        <f>MAX(F521:F532,H521:H532)</f>
        <v>0</v>
      </c>
      <c r="H536" s="277" t="s">
        <v>98</v>
      </c>
      <c r="I536" s="316" t="s">
        <v>260</v>
      </c>
      <c r="J536" s="278">
        <f>J533</f>
        <v>0</v>
      </c>
      <c r="K536" s="278">
        <f>L533</f>
        <v>0</v>
      </c>
      <c r="L536" s="259"/>
      <c r="M536" s="259"/>
      <c r="N536" s="259"/>
      <c r="O536" s="279"/>
      <c r="P536" s="54"/>
      <c r="Q536" s="54"/>
      <c r="R536" s="54"/>
      <c r="S536" s="54"/>
      <c r="T536" s="1"/>
      <c r="U536" s="1"/>
      <c r="V536" s="1"/>
      <c r="W536" s="51"/>
      <c r="X536" s="51"/>
      <c r="Y536" s="51"/>
    </row>
    <row r="537" spans="1:26" ht="15" outlineLevel="1" thickBot="1" x14ac:dyDescent="0.25">
      <c r="A537" s="287"/>
      <c r="B537" s="287"/>
      <c r="C537" s="287"/>
      <c r="D537" s="287"/>
      <c r="E537" s="287"/>
      <c r="F537" s="287"/>
      <c r="G537" s="287"/>
      <c r="H537" s="287"/>
      <c r="I537" s="287"/>
      <c r="J537" s="287"/>
      <c r="K537" s="287"/>
      <c r="L537" s="287"/>
      <c r="M537" s="287"/>
      <c r="N537" s="287"/>
      <c r="O537" s="293"/>
      <c r="P537" s="293"/>
      <c r="Q537" s="293"/>
      <c r="R537" s="293"/>
      <c r="S537" s="293"/>
      <c r="T537" s="293"/>
      <c r="U537" s="293"/>
      <c r="V537" s="293"/>
      <c r="W537" s="293"/>
      <c r="X537" s="293"/>
      <c r="Y537" s="293"/>
      <c r="Z537" s="293"/>
    </row>
    <row r="538" spans="1:26" ht="25.5" outlineLevel="1" x14ac:dyDescent="0.2">
      <c r="A538" s="280" t="s">
        <v>85</v>
      </c>
      <c r="B538" s="281" t="s">
        <v>99</v>
      </c>
      <c r="C538" s="282" t="str">
        <f>IF(C515="","",C515)</f>
        <v/>
      </c>
      <c r="D538" s="281" t="s">
        <v>100</v>
      </c>
      <c r="E538" s="282" t="str">
        <f>IF(E515="","",E515)</f>
        <v/>
      </c>
      <c r="F538" s="259"/>
      <c r="G538" s="17"/>
      <c r="H538" s="18"/>
      <c r="I538" s="18"/>
      <c r="J538" s="18"/>
      <c r="K538" s="18"/>
      <c r="L538" s="18"/>
      <c r="M538" s="259"/>
      <c r="N538" s="18"/>
      <c r="O538" s="1"/>
      <c r="P538" s="1"/>
      <c r="Q538" s="1"/>
      <c r="R538" s="1"/>
      <c r="S538" s="1"/>
      <c r="T538" s="1"/>
      <c r="U538" s="1"/>
      <c r="V538" s="1"/>
      <c r="W538" s="1"/>
      <c r="X538" s="1"/>
      <c r="Y538" s="1"/>
      <c r="Z538" s="1"/>
    </row>
    <row r="539" spans="1:26" outlineLevel="1" x14ac:dyDescent="0.2">
      <c r="A539" s="53"/>
      <c r="B539" s="53"/>
      <c r="C539" s="53"/>
      <c r="D539" s="27"/>
      <c r="E539" s="27"/>
      <c r="F539" s="27"/>
      <c r="G539" s="19"/>
      <c r="H539" s="19"/>
      <c r="I539" s="19"/>
      <c r="J539" s="19"/>
      <c r="K539" s="19"/>
      <c r="L539" s="19"/>
      <c r="M539" s="259"/>
      <c r="N539" s="19"/>
      <c r="O539" s="19"/>
      <c r="P539" s="19"/>
      <c r="Q539" s="19"/>
      <c r="R539" s="19"/>
      <c r="S539" s="19"/>
      <c r="T539" s="19"/>
      <c r="U539" s="19"/>
      <c r="V539" s="11"/>
      <c r="W539" s="11"/>
      <c r="X539" s="11"/>
      <c r="Y539" s="11"/>
      <c r="Z539" s="11"/>
    </row>
    <row r="540" spans="1:26" outlineLevel="1" x14ac:dyDescent="0.2">
      <c r="A540" s="383" t="s">
        <v>247</v>
      </c>
      <c r="B540" s="383"/>
      <c r="C540" s="383"/>
      <c r="D540" s="259"/>
      <c r="E540" s="259"/>
      <c r="F540" s="259"/>
      <c r="G540" s="259"/>
      <c r="H540" s="259"/>
      <c r="I540" s="259"/>
      <c r="J540" s="259"/>
      <c r="K540" s="259"/>
      <c r="L540" s="259"/>
      <c r="M540" s="259"/>
      <c r="N540" s="259"/>
      <c r="P540" s="384" t="s">
        <v>63</v>
      </c>
      <c r="Q540" s="385"/>
      <c r="R540" s="385"/>
      <c r="S540" s="385"/>
      <c r="T540" s="385"/>
      <c r="U540" s="385"/>
      <c r="V540" s="385"/>
      <c r="W540" s="385"/>
      <c r="X540" s="385"/>
      <c r="Y540" s="385"/>
      <c r="Z540" s="386"/>
    </row>
    <row r="541" spans="1:26" outlineLevel="1" x14ac:dyDescent="0.2">
      <c r="A541" s="265" t="s">
        <v>152</v>
      </c>
      <c r="B541" s="383" t="s">
        <v>154</v>
      </c>
      <c r="C541" s="383"/>
      <c r="D541" s="259"/>
      <c r="E541" s="259"/>
      <c r="F541" s="259"/>
      <c r="G541" s="259"/>
      <c r="H541" s="259"/>
      <c r="I541" s="259"/>
      <c r="J541" s="259"/>
      <c r="K541" s="259"/>
      <c r="L541" s="259"/>
      <c r="M541" s="259"/>
      <c r="N541" s="259"/>
      <c r="P541" s="387"/>
      <c r="Q541" s="388"/>
      <c r="R541" s="388"/>
      <c r="S541" s="388"/>
      <c r="T541" s="388"/>
      <c r="U541" s="388"/>
      <c r="V541" s="388"/>
      <c r="W541" s="388"/>
      <c r="X541" s="388"/>
      <c r="Y541" s="388"/>
      <c r="Z541" s="389"/>
    </row>
    <row r="542" spans="1:26" ht="49.5" customHeight="1" outlineLevel="1" x14ac:dyDescent="0.2">
      <c r="A542" s="265" t="s">
        <v>197</v>
      </c>
      <c r="B542" s="390" t="s">
        <v>199</v>
      </c>
      <c r="C542" s="391"/>
      <c r="D542" s="266"/>
      <c r="E542" s="266"/>
      <c r="F542" s="266"/>
      <c r="G542" s="266"/>
      <c r="H542" s="266"/>
      <c r="I542" s="266"/>
      <c r="J542" s="266"/>
      <c r="K542" s="266"/>
      <c r="L542" s="267"/>
      <c r="M542" s="19"/>
      <c r="N542" s="19"/>
      <c r="P542" s="392" t="s">
        <v>226</v>
      </c>
      <c r="Q542" s="392"/>
      <c r="R542" s="392"/>
      <c r="S542" s="392"/>
      <c r="T542" s="193"/>
      <c r="U542" s="193"/>
      <c r="V542" s="193"/>
      <c r="W542" s="193"/>
      <c r="X542" s="193"/>
      <c r="Y542" s="193"/>
      <c r="Z542" s="192"/>
    </row>
    <row r="543" spans="1:26" ht="165.75" outlineLevel="1" x14ac:dyDescent="0.2">
      <c r="A543" s="268" t="s">
        <v>223</v>
      </c>
      <c r="B543" s="268" t="s">
        <v>224</v>
      </c>
      <c r="C543" s="268" t="s">
        <v>1</v>
      </c>
      <c r="D543" s="268" t="s">
        <v>145</v>
      </c>
      <c r="E543" s="268" t="s">
        <v>144</v>
      </c>
      <c r="F543" s="268" t="s">
        <v>131</v>
      </c>
      <c r="G543" s="268" t="s">
        <v>147</v>
      </c>
      <c r="H543" s="268" t="s">
        <v>198</v>
      </c>
      <c r="I543" s="268" t="s">
        <v>0</v>
      </c>
      <c r="J543" s="268" t="s">
        <v>148</v>
      </c>
      <c r="K543" s="268" t="s">
        <v>205</v>
      </c>
      <c r="L543" s="268" t="s">
        <v>5</v>
      </c>
      <c r="M543" s="268" t="s">
        <v>14</v>
      </c>
      <c r="N543" s="268" t="s">
        <v>146</v>
      </c>
      <c r="P543" s="190" t="s">
        <v>218</v>
      </c>
      <c r="Q543" s="190" t="s">
        <v>219</v>
      </c>
      <c r="R543" s="190" t="s">
        <v>261</v>
      </c>
      <c r="S543" s="249" t="s">
        <v>228</v>
      </c>
      <c r="T543" s="190" t="s">
        <v>60</v>
      </c>
      <c r="U543" s="190" t="s">
        <v>61</v>
      </c>
      <c r="V543" s="191" t="s">
        <v>206</v>
      </c>
      <c r="W543" s="190" t="s">
        <v>62</v>
      </c>
      <c r="X543" s="190" t="s">
        <v>38</v>
      </c>
      <c r="Y543" s="190" t="s">
        <v>57</v>
      </c>
      <c r="Z543" s="190" t="s">
        <v>14</v>
      </c>
    </row>
    <row r="544" spans="1:26" outlineLevel="1" x14ac:dyDescent="0.2">
      <c r="A544" s="122"/>
      <c r="B544" s="122"/>
      <c r="C544" s="122"/>
      <c r="D544" s="123"/>
      <c r="E544" s="121"/>
      <c r="F544" s="121"/>
      <c r="G544" s="123"/>
      <c r="H544" s="121"/>
      <c r="I544" s="123"/>
      <c r="J544" s="111"/>
      <c r="K544" s="299"/>
      <c r="L544" s="111"/>
      <c r="M544" s="123"/>
      <c r="N544" s="99">
        <f t="shared" ref="N544:N555" si="92">J544-L544</f>
        <v>0</v>
      </c>
      <c r="P544" s="297" t="str">
        <f t="shared" ref="P544:P555" si="93">IF(COUNTIF(A:F,A544)&gt;=25,"OUI","NON")</f>
        <v>OUI</v>
      </c>
      <c r="Q544" s="297">
        <f ca="1">IF(P544="oui",RAND(),"&lt;25 lignes donc pas d'échantillonnage")</f>
        <v>0.48222493457214677</v>
      </c>
      <c r="R544" s="201"/>
      <c r="S544" s="256" t="e">
        <f t="shared" ref="S544:S555" si="94">IF(P544="oui",IF(SUMIFS(N:N,A:A,A544,R:R,"&lt;="&amp;R544)/SUMIF(A:A,A544,N:N)&lt;0.8,"hors Echantillon","Echantillon à Contrôler"), "Contrôle en exhaustif")</f>
        <v>#DIV/0!</v>
      </c>
      <c r="T544" s="179"/>
      <c r="U544" s="179"/>
      <c r="V544" s="188"/>
      <c r="W544" s="179"/>
      <c r="X544" s="181"/>
      <c r="Y544" s="181"/>
      <c r="Z544" s="179"/>
    </row>
    <row r="545" spans="1:26" outlineLevel="1" x14ac:dyDescent="0.2">
      <c r="A545" s="122"/>
      <c r="B545" s="122"/>
      <c r="C545" s="122"/>
      <c r="D545" s="123"/>
      <c r="E545" s="121"/>
      <c r="F545" s="121"/>
      <c r="G545" s="123"/>
      <c r="H545" s="121"/>
      <c r="I545" s="123"/>
      <c r="J545" s="111"/>
      <c r="K545" s="299"/>
      <c r="L545" s="111"/>
      <c r="M545" s="123"/>
      <c r="N545" s="99">
        <f t="shared" si="92"/>
        <v>0</v>
      </c>
      <c r="P545" s="297" t="str">
        <f t="shared" si="93"/>
        <v>OUI</v>
      </c>
      <c r="Q545" s="297">
        <f t="shared" ref="Q545:Q555" ca="1" si="95">IF(P545="oui",RAND(),"&lt;25 lignes donc pas d'échantillonnage")</f>
        <v>0.51229287445385185</v>
      </c>
      <c r="R545" s="201"/>
      <c r="S545" s="256" t="e">
        <f t="shared" si="94"/>
        <v>#DIV/0!</v>
      </c>
      <c r="T545" s="179"/>
      <c r="U545" s="179"/>
      <c r="V545" s="188"/>
      <c r="W545" s="179"/>
      <c r="X545" s="181"/>
      <c r="Y545" s="181"/>
      <c r="Z545" s="179"/>
    </row>
    <row r="546" spans="1:26" outlineLevel="1" x14ac:dyDescent="0.2">
      <c r="A546" s="122"/>
      <c r="B546" s="122"/>
      <c r="C546" s="122"/>
      <c r="D546" s="123"/>
      <c r="E546" s="121"/>
      <c r="F546" s="121"/>
      <c r="G546" s="123"/>
      <c r="H546" s="121"/>
      <c r="I546" s="123"/>
      <c r="J546" s="111"/>
      <c r="K546" s="299"/>
      <c r="L546" s="111"/>
      <c r="M546" s="123"/>
      <c r="N546" s="99">
        <f t="shared" si="92"/>
        <v>0</v>
      </c>
      <c r="P546" s="297" t="str">
        <f t="shared" si="93"/>
        <v>OUI</v>
      </c>
      <c r="Q546" s="297">
        <f t="shared" ca="1" si="95"/>
        <v>0.59999246250571758</v>
      </c>
      <c r="R546" s="201"/>
      <c r="S546" s="256" t="e">
        <f t="shared" si="94"/>
        <v>#DIV/0!</v>
      </c>
      <c r="T546" s="179"/>
      <c r="U546" s="179"/>
      <c r="V546" s="188"/>
      <c r="W546" s="179"/>
      <c r="X546" s="181"/>
      <c r="Y546" s="181"/>
      <c r="Z546" s="179"/>
    </row>
    <row r="547" spans="1:26" outlineLevel="1" x14ac:dyDescent="0.2">
      <c r="A547" s="122"/>
      <c r="B547" s="122"/>
      <c r="C547" s="122"/>
      <c r="D547" s="123"/>
      <c r="E547" s="121"/>
      <c r="F547" s="121"/>
      <c r="G547" s="123"/>
      <c r="H547" s="121"/>
      <c r="I547" s="123"/>
      <c r="J547" s="111"/>
      <c r="K547" s="299"/>
      <c r="L547" s="111"/>
      <c r="M547" s="123"/>
      <c r="N547" s="99">
        <f t="shared" si="92"/>
        <v>0</v>
      </c>
      <c r="P547" s="297" t="str">
        <f t="shared" si="93"/>
        <v>OUI</v>
      </c>
      <c r="Q547" s="297">
        <f t="shared" ca="1" si="95"/>
        <v>0.75422172382751151</v>
      </c>
      <c r="R547" s="201"/>
      <c r="S547" s="256" t="e">
        <f t="shared" si="94"/>
        <v>#DIV/0!</v>
      </c>
      <c r="T547" s="179"/>
      <c r="U547" s="179"/>
      <c r="V547" s="188"/>
      <c r="W547" s="179"/>
      <c r="X547" s="181"/>
      <c r="Y547" s="181"/>
      <c r="Z547" s="179"/>
    </row>
    <row r="548" spans="1:26" outlineLevel="1" x14ac:dyDescent="0.2">
      <c r="A548" s="122"/>
      <c r="B548" s="122"/>
      <c r="C548" s="122"/>
      <c r="D548" s="123"/>
      <c r="E548" s="121"/>
      <c r="F548" s="113"/>
      <c r="G548" s="122"/>
      <c r="H548" s="121"/>
      <c r="I548" s="124"/>
      <c r="J548" s="117"/>
      <c r="K548" s="299"/>
      <c r="L548" s="118"/>
      <c r="M548" s="125"/>
      <c r="N548" s="99">
        <f t="shared" si="92"/>
        <v>0</v>
      </c>
      <c r="P548" s="297" t="str">
        <f t="shared" si="93"/>
        <v>OUI</v>
      </c>
      <c r="Q548" s="297">
        <f t="shared" ca="1" si="95"/>
        <v>0.8079505502270341</v>
      </c>
      <c r="R548" s="201"/>
      <c r="S548" s="256" t="e">
        <f t="shared" si="94"/>
        <v>#DIV/0!</v>
      </c>
      <c r="T548" s="179"/>
      <c r="U548" s="179"/>
      <c r="V548" s="188"/>
      <c r="W548" s="179"/>
      <c r="X548" s="181"/>
      <c r="Y548" s="181"/>
      <c r="Z548" s="179"/>
    </row>
    <row r="549" spans="1:26" outlineLevel="1" x14ac:dyDescent="0.2">
      <c r="A549" s="122"/>
      <c r="B549" s="122"/>
      <c r="C549" s="122"/>
      <c r="D549" s="123"/>
      <c r="E549" s="121"/>
      <c r="F549" s="113"/>
      <c r="G549" s="122"/>
      <c r="H549" s="121"/>
      <c r="I549" s="124"/>
      <c r="J549" s="117"/>
      <c r="K549" s="299"/>
      <c r="L549" s="118"/>
      <c r="M549" s="125"/>
      <c r="N549" s="99">
        <f t="shared" si="92"/>
        <v>0</v>
      </c>
      <c r="P549" s="297" t="str">
        <f t="shared" si="93"/>
        <v>OUI</v>
      </c>
      <c r="Q549" s="297">
        <f t="shared" ca="1" si="95"/>
        <v>0.39786125322927357</v>
      </c>
      <c r="R549" s="201"/>
      <c r="S549" s="256" t="e">
        <f t="shared" si="94"/>
        <v>#DIV/0!</v>
      </c>
      <c r="T549" s="179"/>
      <c r="U549" s="179"/>
      <c r="V549" s="188"/>
      <c r="W549" s="179"/>
      <c r="X549" s="181"/>
      <c r="Y549" s="181"/>
      <c r="Z549" s="179"/>
    </row>
    <row r="550" spans="1:26" outlineLevel="1" x14ac:dyDescent="0.2">
      <c r="A550" s="122"/>
      <c r="B550" s="122"/>
      <c r="C550" s="122"/>
      <c r="D550" s="123"/>
      <c r="E550" s="121"/>
      <c r="F550" s="113"/>
      <c r="G550" s="122"/>
      <c r="H550" s="121"/>
      <c r="I550" s="124"/>
      <c r="J550" s="117"/>
      <c r="K550" s="299"/>
      <c r="L550" s="118"/>
      <c r="M550" s="125"/>
      <c r="N550" s="99">
        <f t="shared" si="92"/>
        <v>0</v>
      </c>
      <c r="P550" s="297" t="str">
        <f t="shared" si="93"/>
        <v>OUI</v>
      </c>
      <c r="Q550" s="297">
        <f t="shared" ca="1" si="95"/>
        <v>0.74437766788981552</v>
      </c>
      <c r="R550" s="201"/>
      <c r="S550" s="256" t="e">
        <f t="shared" si="94"/>
        <v>#DIV/0!</v>
      </c>
      <c r="T550" s="179"/>
      <c r="U550" s="179"/>
      <c r="V550" s="188"/>
      <c r="W550" s="179"/>
      <c r="X550" s="181"/>
      <c r="Y550" s="181"/>
      <c r="Z550" s="179"/>
    </row>
    <row r="551" spans="1:26" outlineLevel="1" x14ac:dyDescent="0.2">
      <c r="A551" s="122"/>
      <c r="B551" s="122"/>
      <c r="C551" s="122"/>
      <c r="D551" s="123"/>
      <c r="E551" s="121"/>
      <c r="F551" s="113"/>
      <c r="G551" s="122"/>
      <c r="H551" s="121"/>
      <c r="I551" s="124"/>
      <c r="J551" s="117"/>
      <c r="K551" s="299"/>
      <c r="L551" s="118"/>
      <c r="M551" s="125"/>
      <c r="N551" s="99">
        <f t="shared" si="92"/>
        <v>0</v>
      </c>
      <c r="P551" s="297" t="str">
        <f t="shared" si="93"/>
        <v>OUI</v>
      </c>
      <c r="Q551" s="297">
        <f t="shared" ca="1" si="95"/>
        <v>0.85457129780633778</v>
      </c>
      <c r="R551" s="202"/>
      <c r="S551" s="256" t="e">
        <f t="shared" si="94"/>
        <v>#DIV/0!</v>
      </c>
      <c r="T551" s="179"/>
      <c r="U551" s="179"/>
      <c r="V551" s="188"/>
      <c r="W551" s="179"/>
      <c r="X551" s="181"/>
      <c r="Y551" s="181"/>
      <c r="Z551" s="179"/>
    </row>
    <row r="552" spans="1:26" outlineLevel="1" x14ac:dyDescent="0.2">
      <c r="A552" s="122"/>
      <c r="B552" s="122"/>
      <c r="C552" s="122"/>
      <c r="D552" s="123"/>
      <c r="E552" s="121"/>
      <c r="F552" s="113"/>
      <c r="G552" s="122"/>
      <c r="H552" s="121"/>
      <c r="I552" s="124"/>
      <c r="J552" s="117"/>
      <c r="K552" s="299"/>
      <c r="L552" s="118"/>
      <c r="M552" s="125"/>
      <c r="N552" s="99">
        <f t="shared" si="92"/>
        <v>0</v>
      </c>
      <c r="P552" s="297" t="str">
        <f t="shared" si="93"/>
        <v>OUI</v>
      </c>
      <c r="Q552" s="297">
        <f t="shared" ca="1" si="95"/>
        <v>0.58587361427807771</v>
      </c>
      <c r="R552" s="202"/>
      <c r="S552" s="256" t="e">
        <f t="shared" si="94"/>
        <v>#DIV/0!</v>
      </c>
      <c r="T552" s="179"/>
      <c r="U552" s="179"/>
      <c r="V552" s="188"/>
      <c r="W552" s="179"/>
      <c r="X552" s="181"/>
      <c r="Y552" s="181"/>
      <c r="Z552" s="179"/>
    </row>
    <row r="553" spans="1:26" outlineLevel="1" x14ac:dyDescent="0.2">
      <c r="A553" s="122"/>
      <c r="B553" s="122"/>
      <c r="C553" s="122"/>
      <c r="D553" s="123"/>
      <c r="E553" s="121"/>
      <c r="F553" s="113"/>
      <c r="G553" s="122"/>
      <c r="H553" s="121"/>
      <c r="I553" s="124"/>
      <c r="J553" s="117"/>
      <c r="K553" s="299"/>
      <c r="L553" s="118"/>
      <c r="M553" s="125"/>
      <c r="N553" s="99">
        <f t="shared" si="92"/>
        <v>0</v>
      </c>
      <c r="P553" s="297" t="str">
        <f t="shared" si="93"/>
        <v>OUI</v>
      </c>
      <c r="Q553" s="297">
        <f t="shared" ca="1" si="95"/>
        <v>0.25173168651328681</v>
      </c>
      <c r="R553" s="202"/>
      <c r="S553" s="256" t="e">
        <f t="shared" si="94"/>
        <v>#DIV/0!</v>
      </c>
      <c r="T553" s="179"/>
      <c r="U553" s="179"/>
      <c r="V553" s="188"/>
      <c r="W553" s="179"/>
      <c r="X553" s="181"/>
      <c r="Y553" s="181"/>
      <c r="Z553" s="179"/>
    </row>
    <row r="554" spans="1:26" outlineLevel="1" x14ac:dyDescent="0.2">
      <c r="A554" s="122"/>
      <c r="B554" s="122"/>
      <c r="C554" s="122"/>
      <c r="D554" s="123"/>
      <c r="E554" s="121"/>
      <c r="F554" s="113"/>
      <c r="G554" s="122"/>
      <c r="H554" s="121"/>
      <c r="I554" s="124"/>
      <c r="J554" s="117"/>
      <c r="K554" s="299"/>
      <c r="L554" s="118"/>
      <c r="M554" s="125"/>
      <c r="N554" s="99">
        <f t="shared" si="92"/>
        <v>0</v>
      </c>
      <c r="P554" s="297" t="str">
        <f t="shared" si="93"/>
        <v>OUI</v>
      </c>
      <c r="Q554" s="297">
        <f t="shared" ca="1" si="95"/>
        <v>0.33474651177584658</v>
      </c>
      <c r="R554" s="202"/>
      <c r="S554" s="256" t="e">
        <f t="shared" si="94"/>
        <v>#DIV/0!</v>
      </c>
      <c r="T554" s="179"/>
      <c r="U554" s="179"/>
      <c r="V554" s="188"/>
      <c r="W554" s="179"/>
      <c r="X554" s="181"/>
      <c r="Y554" s="181"/>
      <c r="Z554" s="179"/>
    </row>
    <row r="555" spans="1:26" outlineLevel="1" x14ac:dyDescent="0.2">
      <c r="A555" s="122"/>
      <c r="B555" s="122"/>
      <c r="C555" s="122"/>
      <c r="D555" s="123"/>
      <c r="E555" s="121"/>
      <c r="F555" s="113"/>
      <c r="G555" s="122"/>
      <c r="H555" s="121"/>
      <c r="I555" s="124"/>
      <c r="J555" s="117"/>
      <c r="K555" s="299"/>
      <c r="L555" s="118"/>
      <c r="M555" s="125"/>
      <c r="N555" s="99">
        <f t="shared" si="92"/>
        <v>0</v>
      </c>
      <c r="P555" s="297" t="str">
        <f t="shared" si="93"/>
        <v>OUI</v>
      </c>
      <c r="Q555" s="297">
        <f t="shared" ca="1" si="95"/>
        <v>0.32764973817037768</v>
      </c>
      <c r="R555" s="202"/>
      <c r="S555" s="256" t="e">
        <f t="shared" si="94"/>
        <v>#DIV/0!</v>
      </c>
      <c r="T555" s="179"/>
      <c r="U555" s="179"/>
      <c r="V555" s="188"/>
      <c r="W555" s="179"/>
      <c r="X555" s="181"/>
      <c r="Y555" s="181"/>
      <c r="Z555" s="179"/>
    </row>
    <row r="556" spans="1:26" outlineLevel="1" x14ac:dyDescent="0.2">
      <c r="A556" s="269"/>
      <c r="B556" s="270"/>
      <c r="C556" s="270"/>
      <c r="D556" s="270"/>
      <c r="E556" s="270"/>
      <c r="F556" s="270"/>
      <c r="G556" s="270"/>
      <c r="H556" s="270"/>
      <c r="I556" s="270"/>
      <c r="J556" s="271">
        <f>SUM(J544:J555)</f>
        <v>0</v>
      </c>
      <c r="K556" s="271"/>
      <c r="L556" s="271">
        <f>SUM(L544:L555)</f>
        <v>0</v>
      </c>
      <c r="M556" s="272"/>
      <c r="N556" s="271">
        <f>SUM(N544:N555)</f>
        <v>0</v>
      </c>
      <c r="O556" s="259"/>
      <c r="P556" s="259"/>
      <c r="X556" s="182" t="str">
        <f>IF(SUM(X544:X555)=0,"",SUM(X544:X555))</f>
        <v/>
      </c>
      <c r="Y556" s="182" t="str">
        <f>IF(SUM(Y544:Y555)=0,"",SUM(Y544:Y555))</f>
        <v/>
      </c>
      <c r="Z556" s="11"/>
    </row>
    <row r="557" spans="1:26" outlineLevel="1" x14ac:dyDescent="0.2">
      <c r="A557" s="259"/>
      <c r="B557" s="259"/>
      <c r="C557" s="259"/>
      <c r="D557" s="259"/>
      <c r="E557" s="259"/>
      <c r="F557" s="259"/>
      <c r="G557" s="259"/>
      <c r="H557" s="259"/>
      <c r="I557" s="259"/>
      <c r="J557" s="259"/>
      <c r="K557" s="259"/>
      <c r="L557" s="259"/>
      <c r="M557" s="259"/>
      <c r="N557" s="259"/>
    </row>
    <row r="558" spans="1:26" outlineLevel="1" x14ac:dyDescent="0.2">
      <c r="A558" s="273" t="s">
        <v>254</v>
      </c>
      <c r="B558" s="274"/>
      <c r="C558" s="274"/>
      <c r="D558" s="274"/>
      <c r="E558" s="274"/>
      <c r="F558" s="274"/>
      <c r="G558" s="274"/>
      <c r="H558" s="274"/>
      <c r="I558" s="274"/>
      <c r="J558" s="274"/>
      <c r="K558" s="274"/>
      <c r="L558" s="274"/>
      <c r="M558" s="259"/>
      <c r="N558" s="259"/>
    </row>
    <row r="559" spans="1:26" outlineLevel="1" x14ac:dyDescent="0.2">
      <c r="A559" s="295">
        <f>A544</f>
        <v>0</v>
      </c>
      <c r="B559" s="275" t="str">
        <f>A540</f>
        <v>Lot n°24 - Intitulé à renseigner</v>
      </c>
      <c r="C559" s="275" t="str">
        <f>B541</f>
        <v>Raison sociale de l'attributaire à renseigner</v>
      </c>
      <c r="D559" s="314" t="s">
        <v>260</v>
      </c>
      <c r="E559" s="315" t="s">
        <v>260</v>
      </c>
      <c r="F559" s="276">
        <f>MIN($F544:$F555)</f>
        <v>0</v>
      </c>
      <c r="G559" s="276">
        <f>MAX(F544:F555,H544:H555)</f>
        <v>0</v>
      </c>
      <c r="H559" s="277" t="s">
        <v>98</v>
      </c>
      <c r="I559" s="316" t="s">
        <v>260</v>
      </c>
      <c r="J559" s="278">
        <f>J556</f>
        <v>0</v>
      </c>
      <c r="K559" s="278">
        <f>L556</f>
        <v>0</v>
      </c>
      <c r="L559" s="259"/>
      <c r="M559" s="259"/>
      <c r="N559" s="259"/>
      <c r="O559" s="279"/>
      <c r="P559" s="54"/>
      <c r="Q559" s="54"/>
      <c r="R559" s="54"/>
      <c r="S559" s="54"/>
      <c r="T559" s="1"/>
      <c r="U559" s="1"/>
      <c r="V559" s="1"/>
      <c r="W559" s="51"/>
      <c r="X559" s="51"/>
      <c r="Y559" s="51"/>
    </row>
    <row r="560" spans="1:26" ht="15" outlineLevel="1" thickBot="1" x14ac:dyDescent="0.25">
      <c r="A560" s="283"/>
      <c r="B560" s="284"/>
      <c r="C560" s="284"/>
      <c r="D560" s="285"/>
      <c r="E560" s="285"/>
      <c r="F560" s="285"/>
      <c r="G560" s="285"/>
      <c r="H560" s="286"/>
      <c r="I560" s="287"/>
      <c r="J560" s="288"/>
      <c r="K560" s="288"/>
      <c r="L560" s="287"/>
      <c r="M560" s="287"/>
      <c r="N560" s="287"/>
      <c r="O560" s="289"/>
      <c r="P560" s="290"/>
      <c r="Q560" s="290"/>
      <c r="R560" s="290"/>
      <c r="S560" s="290"/>
      <c r="T560" s="291"/>
      <c r="U560" s="291"/>
      <c r="V560" s="291"/>
      <c r="W560" s="292"/>
      <c r="X560" s="292"/>
      <c r="Y560" s="292"/>
      <c r="Z560" s="293"/>
    </row>
    <row r="561" spans="1:26" ht="25.5" outlineLevel="1" x14ac:dyDescent="0.2">
      <c r="A561" s="280" t="s">
        <v>85</v>
      </c>
      <c r="B561" s="281" t="s">
        <v>99</v>
      </c>
      <c r="C561" s="282" t="str">
        <f>IF(C537="","",C537)</f>
        <v/>
      </c>
      <c r="D561" s="281" t="s">
        <v>100</v>
      </c>
      <c r="E561" s="282" t="str">
        <f>IF(E537="","",E537)</f>
        <v/>
      </c>
      <c r="F561" s="259"/>
      <c r="G561" s="17"/>
      <c r="H561" s="18"/>
      <c r="I561" s="18"/>
      <c r="J561" s="18"/>
      <c r="K561" s="18"/>
      <c r="L561" s="18"/>
      <c r="M561" s="259"/>
      <c r="N561" s="18"/>
      <c r="O561" s="1"/>
      <c r="P561" s="1"/>
      <c r="Q561" s="1"/>
      <c r="R561" s="1"/>
      <c r="S561" s="1"/>
      <c r="T561" s="1"/>
      <c r="U561" s="1"/>
      <c r="V561" s="1"/>
      <c r="W561" s="1"/>
      <c r="X561" s="1"/>
      <c r="Y561" s="1"/>
      <c r="Z561" s="1"/>
    </row>
    <row r="562" spans="1:26" outlineLevel="1" x14ac:dyDescent="0.2">
      <c r="A562" s="53"/>
      <c r="B562" s="53"/>
      <c r="C562" s="53"/>
      <c r="D562" s="27"/>
      <c r="E562" s="27"/>
      <c r="F562" s="27"/>
      <c r="G562" s="19"/>
      <c r="H562" s="19"/>
      <c r="I562" s="19"/>
      <c r="J562" s="19"/>
      <c r="K562" s="19"/>
      <c r="L562" s="19"/>
      <c r="M562" s="259"/>
      <c r="N562" s="19"/>
      <c r="O562" s="19"/>
      <c r="P562" s="19"/>
      <c r="Q562" s="19"/>
      <c r="R562" s="19"/>
      <c r="S562" s="19"/>
      <c r="T562" s="19"/>
      <c r="U562" s="19"/>
      <c r="V562" s="11"/>
      <c r="W562" s="11"/>
      <c r="X562" s="11"/>
      <c r="Y562" s="11"/>
      <c r="Z562" s="11"/>
    </row>
    <row r="563" spans="1:26" outlineLevel="1" x14ac:dyDescent="0.2">
      <c r="A563" s="383" t="s">
        <v>248</v>
      </c>
      <c r="B563" s="383"/>
      <c r="C563" s="383"/>
      <c r="D563" s="259"/>
      <c r="E563" s="259"/>
      <c r="F563" s="259"/>
      <c r="G563" s="259"/>
      <c r="H563" s="259"/>
      <c r="I563" s="259"/>
      <c r="J563" s="259"/>
      <c r="K563" s="259"/>
      <c r="L563" s="259"/>
      <c r="M563" s="259"/>
      <c r="N563" s="259"/>
      <c r="P563" s="384" t="s">
        <v>63</v>
      </c>
      <c r="Q563" s="385"/>
      <c r="R563" s="385"/>
      <c r="S563" s="385"/>
      <c r="T563" s="385"/>
      <c r="U563" s="385"/>
      <c r="V563" s="385"/>
      <c r="W563" s="385"/>
      <c r="X563" s="385"/>
      <c r="Y563" s="385"/>
      <c r="Z563" s="386"/>
    </row>
    <row r="564" spans="1:26" outlineLevel="1" x14ac:dyDescent="0.2">
      <c r="A564" s="265" t="s">
        <v>152</v>
      </c>
      <c r="B564" s="383" t="s">
        <v>154</v>
      </c>
      <c r="C564" s="383"/>
      <c r="D564" s="259"/>
      <c r="E564" s="259"/>
      <c r="F564" s="259"/>
      <c r="G564" s="259"/>
      <c r="H564" s="259"/>
      <c r="I564" s="259"/>
      <c r="J564" s="259"/>
      <c r="K564" s="259"/>
      <c r="L564" s="259"/>
      <c r="M564" s="259"/>
      <c r="N564" s="259"/>
      <c r="P564" s="387"/>
      <c r="Q564" s="388"/>
      <c r="R564" s="388"/>
      <c r="S564" s="388"/>
      <c r="T564" s="388"/>
      <c r="U564" s="388"/>
      <c r="V564" s="388"/>
      <c r="W564" s="388"/>
      <c r="X564" s="388"/>
      <c r="Y564" s="388"/>
      <c r="Z564" s="389"/>
    </row>
    <row r="565" spans="1:26" ht="46.5" customHeight="1" outlineLevel="1" x14ac:dyDescent="0.2">
      <c r="A565" s="265" t="s">
        <v>197</v>
      </c>
      <c r="B565" s="390" t="s">
        <v>199</v>
      </c>
      <c r="C565" s="391"/>
      <c r="D565" s="266"/>
      <c r="E565" s="266"/>
      <c r="F565" s="266"/>
      <c r="G565" s="266"/>
      <c r="H565" s="266"/>
      <c r="I565" s="266"/>
      <c r="J565" s="266"/>
      <c r="K565" s="266"/>
      <c r="L565" s="267"/>
      <c r="M565" s="19"/>
      <c r="N565" s="19"/>
      <c r="P565" s="392" t="s">
        <v>226</v>
      </c>
      <c r="Q565" s="392"/>
      <c r="R565" s="392"/>
      <c r="S565" s="392"/>
      <c r="T565" s="193"/>
      <c r="U565" s="193"/>
      <c r="V565" s="193"/>
      <c r="W565" s="193"/>
      <c r="X565" s="193"/>
      <c r="Y565" s="193"/>
      <c r="Z565" s="192"/>
    </row>
    <row r="566" spans="1:26" ht="165.75" outlineLevel="1" x14ac:dyDescent="0.2">
      <c r="A566" s="268" t="s">
        <v>223</v>
      </c>
      <c r="B566" s="268" t="s">
        <v>224</v>
      </c>
      <c r="C566" s="268" t="s">
        <v>1</v>
      </c>
      <c r="D566" s="268" t="s">
        <v>145</v>
      </c>
      <c r="E566" s="268" t="s">
        <v>144</v>
      </c>
      <c r="F566" s="268" t="s">
        <v>131</v>
      </c>
      <c r="G566" s="268" t="s">
        <v>147</v>
      </c>
      <c r="H566" s="268" t="s">
        <v>198</v>
      </c>
      <c r="I566" s="268" t="s">
        <v>0</v>
      </c>
      <c r="J566" s="268" t="s">
        <v>148</v>
      </c>
      <c r="K566" s="268" t="s">
        <v>205</v>
      </c>
      <c r="L566" s="268" t="s">
        <v>5</v>
      </c>
      <c r="M566" s="268" t="s">
        <v>14</v>
      </c>
      <c r="N566" s="268" t="s">
        <v>146</v>
      </c>
      <c r="P566" s="190" t="s">
        <v>218</v>
      </c>
      <c r="Q566" s="190" t="s">
        <v>219</v>
      </c>
      <c r="R566" s="190" t="s">
        <v>261</v>
      </c>
      <c r="S566" s="249" t="s">
        <v>228</v>
      </c>
      <c r="T566" s="190" t="s">
        <v>60</v>
      </c>
      <c r="U566" s="190" t="s">
        <v>61</v>
      </c>
      <c r="V566" s="191" t="s">
        <v>206</v>
      </c>
      <c r="W566" s="190" t="s">
        <v>62</v>
      </c>
      <c r="X566" s="190" t="s">
        <v>38</v>
      </c>
      <c r="Y566" s="190" t="s">
        <v>57</v>
      </c>
      <c r="Z566" s="190" t="s">
        <v>14</v>
      </c>
    </row>
    <row r="567" spans="1:26" outlineLevel="1" x14ac:dyDescent="0.2">
      <c r="A567" s="122"/>
      <c r="B567" s="122"/>
      <c r="C567" s="122"/>
      <c r="D567" s="123"/>
      <c r="E567" s="121"/>
      <c r="F567" s="121"/>
      <c r="G567" s="123"/>
      <c r="H567" s="121"/>
      <c r="I567" s="123"/>
      <c r="J567" s="111"/>
      <c r="K567" s="299"/>
      <c r="L567" s="111"/>
      <c r="M567" s="123"/>
      <c r="N567" s="99">
        <f t="shared" ref="N567:N578" si="96">J567-L567</f>
        <v>0</v>
      </c>
      <c r="P567" s="297" t="str">
        <f t="shared" ref="P567:P578" si="97">IF(COUNTIF(A:F,A567)&gt;=25,"OUI","NON")</f>
        <v>OUI</v>
      </c>
      <c r="Q567" s="297">
        <f ca="1">IF(P567="oui",RAND(),"&lt;25 lignes donc pas d'échantillonnage")</f>
        <v>0.53840408606270018</v>
      </c>
      <c r="R567" s="201"/>
      <c r="S567" s="256" t="e">
        <f t="shared" ref="S567:S578" si="98">IF(P567="oui",IF(SUMIFS(N:N,A:A,A567,R:R,"&lt;="&amp;R567)/SUMIF(A:A,A567,N:N)&lt;0.8,"hors Echantillon","Echantillon à Contrôler"), "Contrôle en exhaustif")</f>
        <v>#DIV/0!</v>
      </c>
      <c r="T567" s="179"/>
      <c r="U567" s="179"/>
      <c r="V567" s="188"/>
      <c r="W567" s="179"/>
      <c r="X567" s="181"/>
      <c r="Y567" s="181"/>
      <c r="Z567" s="179"/>
    </row>
    <row r="568" spans="1:26" outlineLevel="1" x14ac:dyDescent="0.2">
      <c r="A568" s="122"/>
      <c r="B568" s="122"/>
      <c r="C568" s="122"/>
      <c r="D568" s="123"/>
      <c r="E568" s="121"/>
      <c r="F568" s="121"/>
      <c r="G568" s="123"/>
      <c r="H568" s="121"/>
      <c r="I568" s="123"/>
      <c r="J568" s="111"/>
      <c r="K568" s="299"/>
      <c r="L568" s="111"/>
      <c r="M568" s="123"/>
      <c r="N568" s="99">
        <f t="shared" si="96"/>
        <v>0</v>
      </c>
      <c r="P568" s="297" t="str">
        <f t="shared" si="97"/>
        <v>OUI</v>
      </c>
      <c r="Q568" s="297">
        <f t="shared" ref="Q568:Q578" ca="1" si="99">IF(P568="oui",RAND(),"&lt;25 lignes donc pas d'échantillonnage")</f>
        <v>0.36282281652510551</v>
      </c>
      <c r="R568" s="201"/>
      <c r="S568" s="256" t="e">
        <f t="shared" si="98"/>
        <v>#DIV/0!</v>
      </c>
      <c r="T568" s="179"/>
      <c r="U568" s="179"/>
      <c r="V568" s="188"/>
      <c r="W568" s="179"/>
      <c r="X568" s="181"/>
      <c r="Y568" s="181"/>
      <c r="Z568" s="179"/>
    </row>
    <row r="569" spans="1:26" outlineLevel="1" x14ac:dyDescent="0.2">
      <c r="A569" s="122"/>
      <c r="B569" s="122"/>
      <c r="C569" s="122"/>
      <c r="D569" s="123"/>
      <c r="E569" s="121"/>
      <c r="F569" s="121"/>
      <c r="G569" s="123"/>
      <c r="H569" s="121"/>
      <c r="I569" s="123"/>
      <c r="J569" s="111"/>
      <c r="K569" s="299"/>
      <c r="L569" s="111"/>
      <c r="M569" s="123"/>
      <c r="N569" s="99">
        <f t="shared" si="96"/>
        <v>0</v>
      </c>
      <c r="P569" s="297" t="str">
        <f t="shared" si="97"/>
        <v>OUI</v>
      </c>
      <c r="Q569" s="297">
        <f t="shared" ca="1" si="99"/>
        <v>0.68023543448204593</v>
      </c>
      <c r="R569" s="201"/>
      <c r="S569" s="256" t="e">
        <f t="shared" si="98"/>
        <v>#DIV/0!</v>
      </c>
      <c r="T569" s="179"/>
      <c r="U569" s="179"/>
      <c r="V569" s="188"/>
      <c r="W569" s="179"/>
      <c r="X569" s="181"/>
      <c r="Y569" s="181"/>
      <c r="Z569" s="179"/>
    </row>
    <row r="570" spans="1:26" outlineLevel="1" x14ac:dyDescent="0.2">
      <c r="A570" s="122"/>
      <c r="B570" s="122"/>
      <c r="C570" s="122"/>
      <c r="D570" s="123"/>
      <c r="E570" s="121"/>
      <c r="F570" s="121"/>
      <c r="G570" s="123"/>
      <c r="H570" s="121"/>
      <c r="I570" s="123"/>
      <c r="J570" s="111"/>
      <c r="K570" s="299"/>
      <c r="L570" s="111"/>
      <c r="M570" s="123"/>
      <c r="N570" s="99">
        <f t="shared" si="96"/>
        <v>0</v>
      </c>
      <c r="P570" s="297" t="str">
        <f t="shared" si="97"/>
        <v>OUI</v>
      </c>
      <c r="Q570" s="297">
        <f t="shared" ca="1" si="99"/>
        <v>0.2891168530281728</v>
      </c>
      <c r="R570" s="201"/>
      <c r="S570" s="256" t="e">
        <f t="shared" si="98"/>
        <v>#DIV/0!</v>
      </c>
      <c r="T570" s="179"/>
      <c r="U570" s="179"/>
      <c r="V570" s="188"/>
      <c r="W570" s="179"/>
      <c r="X570" s="181"/>
      <c r="Y570" s="181"/>
      <c r="Z570" s="179"/>
    </row>
    <row r="571" spans="1:26" outlineLevel="1" x14ac:dyDescent="0.2">
      <c r="A571" s="122"/>
      <c r="B571" s="122"/>
      <c r="C571" s="122"/>
      <c r="D571" s="123"/>
      <c r="E571" s="121"/>
      <c r="F571" s="113"/>
      <c r="G571" s="122"/>
      <c r="H571" s="121"/>
      <c r="I571" s="124"/>
      <c r="J571" s="117"/>
      <c r="K571" s="299"/>
      <c r="L571" s="118"/>
      <c r="M571" s="125"/>
      <c r="N571" s="99">
        <f t="shared" si="96"/>
        <v>0</v>
      </c>
      <c r="P571" s="297" t="str">
        <f t="shared" si="97"/>
        <v>OUI</v>
      </c>
      <c r="Q571" s="297">
        <f t="shared" ca="1" si="99"/>
        <v>0.34383270557445422</v>
      </c>
      <c r="R571" s="201"/>
      <c r="S571" s="256" t="e">
        <f t="shared" si="98"/>
        <v>#DIV/0!</v>
      </c>
      <c r="T571" s="179"/>
      <c r="U571" s="179"/>
      <c r="V571" s="188"/>
      <c r="W571" s="179"/>
      <c r="X571" s="181"/>
      <c r="Y571" s="181"/>
      <c r="Z571" s="179"/>
    </row>
    <row r="572" spans="1:26" outlineLevel="1" x14ac:dyDescent="0.2">
      <c r="A572" s="122"/>
      <c r="B572" s="122"/>
      <c r="C572" s="122"/>
      <c r="D572" s="123"/>
      <c r="E572" s="121"/>
      <c r="F572" s="113"/>
      <c r="G572" s="122"/>
      <c r="H572" s="121"/>
      <c r="I572" s="124"/>
      <c r="J572" s="117"/>
      <c r="K572" s="299"/>
      <c r="L572" s="118"/>
      <c r="M572" s="125"/>
      <c r="N572" s="99">
        <f t="shared" si="96"/>
        <v>0</v>
      </c>
      <c r="P572" s="297" t="str">
        <f t="shared" si="97"/>
        <v>OUI</v>
      </c>
      <c r="Q572" s="297">
        <f t="shared" ca="1" si="99"/>
        <v>0.23697331389021969</v>
      </c>
      <c r="R572" s="201"/>
      <c r="S572" s="256" t="e">
        <f t="shared" si="98"/>
        <v>#DIV/0!</v>
      </c>
      <c r="T572" s="179"/>
      <c r="U572" s="179"/>
      <c r="V572" s="188"/>
      <c r="W572" s="179"/>
      <c r="X572" s="181"/>
      <c r="Y572" s="181"/>
      <c r="Z572" s="179"/>
    </row>
    <row r="573" spans="1:26" outlineLevel="1" x14ac:dyDescent="0.2">
      <c r="A573" s="122"/>
      <c r="B573" s="122"/>
      <c r="C573" s="122"/>
      <c r="D573" s="123"/>
      <c r="E573" s="121"/>
      <c r="F573" s="113"/>
      <c r="G573" s="122"/>
      <c r="H573" s="121"/>
      <c r="I573" s="124"/>
      <c r="J573" s="117"/>
      <c r="K573" s="299"/>
      <c r="L573" s="118"/>
      <c r="M573" s="125"/>
      <c r="N573" s="99">
        <f t="shared" si="96"/>
        <v>0</v>
      </c>
      <c r="P573" s="297" t="str">
        <f t="shared" si="97"/>
        <v>OUI</v>
      </c>
      <c r="Q573" s="297">
        <f t="shared" ca="1" si="99"/>
        <v>0.87097191251738759</v>
      </c>
      <c r="R573" s="201"/>
      <c r="S573" s="256" t="e">
        <f t="shared" si="98"/>
        <v>#DIV/0!</v>
      </c>
      <c r="T573" s="179"/>
      <c r="U573" s="179"/>
      <c r="V573" s="188"/>
      <c r="W573" s="179"/>
      <c r="X573" s="181"/>
      <c r="Y573" s="181"/>
      <c r="Z573" s="179"/>
    </row>
    <row r="574" spans="1:26" outlineLevel="1" x14ac:dyDescent="0.2">
      <c r="A574" s="122"/>
      <c r="B574" s="122"/>
      <c r="C574" s="122"/>
      <c r="D574" s="123"/>
      <c r="E574" s="121"/>
      <c r="F574" s="113"/>
      <c r="G574" s="122"/>
      <c r="H574" s="121"/>
      <c r="I574" s="124"/>
      <c r="J574" s="117"/>
      <c r="K574" s="299"/>
      <c r="L574" s="118"/>
      <c r="M574" s="125"/>
      <c r="N574" s="99">
        <f t="shared" si="96"/>
        <v>0</v>
      </c>
      <c r="P574" s="297" t="str">
        <f t="shared" si="97"/>
        <v>OUI</v>
      </c>
      <c r="Q574" s="297">
        <f t="shared" ca="1" si="99"/>
        <v>1.3924220210883242E-2</v>
      </c>
      <c r="R574" s="202"/>
      <c r="S574" s="256" t="e">
        <f t="shared" si="98"/>
        <v>#DIV/0!</v>
      </c>
      <c r="T574" s="179"/>
      <c r="U574" s="179"/>
      <c r="V574" s="188"/>
      <c r="W574" s="179"/>
      <c r="X574" s="181"/>
      <c r="Y574" s="181"/>
      <c r="Z574" s="179"/>
    </row>
    <row r="575" spans="1:26" outlineLevel="1" x14ac:dyDescent="0.2">
      <c r="A575" s="122"/>
      <c r="B575" s="122"/>
      <c r="C575" s="122"/>
      <c r="D575" s="123"/>
      <c r="E575" s="121"/>
      <c r="F575" s="113"/>
      <c r="G575" s="122"/>
      <c r="H575" s="121"/>
      <c r="I575" s="124"/>
      <c r="J575" s="117"/>
      <c r="K575" s="299"/>
      <c r="L575" s="118"/>
      <c r="M575" s="125"/>
      <c r="N575" s="99">
        <f t="shared" si="96"/>
        <v>0</v>
      </c>
      <c r="P575" s="297" t="str">
        <f t="shared" si="97"/>
        <v>OUI</v>
      </c>
      <c r="Q575" s="297">
        <f t="shared" ca="1" si="99"/>
        <v>0.12380725668709003</v>
      </c>
      <c r="R575" s="202"/>
      <c r="S575" s="256" t="e">
        <f t="shared" si="98"/>
        <v>#DIV/0!</v>
      </c>
      <c r="T575" s="179"/>
      <c r="U575" s="179"/>
      <c r="V575" s="188"/>
      <c r="W575" s="179"/>
      <c r="X575" s="181"/>
      <c r="Y575" s="181"/>
      <c r="Z575" s="179"/>
    </row>
    <row r="576" spans="1:26" outlineLevel="1" x14ac:dyDescent="0.2">
      <c r="A576" s="122"/>
      <c r="B576" s="122"/>
      <c r="C576" s="122"/>
      <c r="D576" s="123"/>
      <c r="E576" s="121"/>
      <c r="F576" s="113"/>
      <c r="G576" s="122"/>
      <c r="H576" s="121"/>
      <c r="I576" s="124"/>
      <c r="J576" s="117"/>
      <c r="K576" s="299"/>
      <c r="L576" s="118"/>
      <c r="M576" s="125"/>
      <c r="N576" s="99">
        <f t="shared" si="96"/>
        <v>0</v>
      </c>
      <c r="P576" s="297" t="str">
        <f t="shared" si="97"/>
        <v>OUI</v>
      </c>
      <c r="Q576" s="297">
        <f t="shared" ca="1" si="99"/>
        <v>0.95562875703065409</v>
      </c>
      <c r="R576" s="202"/>
      <c r="S576" s="256" t="e">
        <f t="shared" si="98"/>
        <v>#DIV/0!</v>
      </c>
      <c r="T576" s="179"/>
      <c r="U576" s="179"/>
      <c r="V576" s="188"/>
      <c r="W576" s="179"/>
      <c r="X576" s="181"/>
      <c r="Y576" s="181"/>
      <c r="Z576" s="179"/>
    </row>
    <row r="577" spans="1:26" outlineLevel="1" x14ac:dyDescent="0.2">
      <c r="A577" s="122"/>
      <c r="B577" s="122"/>
      <c r="C577" s="122"/>
      <c r="D577" s="123"/>
      <c r="E577" s="121"/>
      <c r="F577" s="113"/>
      <c r="G577" s="122"/>
      <c r="H577" s="121"/>
      <c r="I577" s="124"/>
      <c r="J577" s="117"/>
      <c r="K577" s="299"/>
      <c r="L577" s="118"/>
      <c r="M577" s="125"/>
      <c r="N577" s="99">
        <f t="shared" si="96"/>
        <v>0</v>
      </c>
      <c r="P577" s="297" t="str">
        <f t="shared" si="97"/>
        <v>OUI</v>
      </c>
      <c r="Q577" s="297">
        <f t="shared" ca="1" si="99"/>
        <v>4.5481927781775844E-2</v>
      </c>
      <c r="R577" s="202"/>
      <c r="S577" s="256" t="e">
        <f t="shared" si="98"/>
        <v>#DIV/0!</v>
      </c>
      <c r="T577" s="179"/>
      <c r="U577" s="179"/>
      <c r="V577" s="188"/>
      <c r="W577" s="179"/>
      <c r="X577" s="181"/>
      <c r="Y577" s="181"/>
      <c r="Z577" s="179"/>
    </row>
    <row r="578" spans="1:26" outlineLevel="1" x14ac:dyDescent="0.2">
      <c r="A578" s="122"/>
      <c r="B578" s="122"/>
      <c r="C578" s="122"/>
      <c r="D578" s="123"/>
      <c r="E578" s="121"/>
      <c r="F578" s="113"/>
      <c r="G578" s="122"/>
      <c r="H578" s="121"/>
      <c r="I578" s="124"/>
      <c r="J578" s="117"/>
      <c r="K578" s="299"/>
      <c r="L578" s="118"/>
      <c r="M578" s="125"/>
      <c r="N578" s="99">
        <f t="shared" si="96"/>
        <v>0</v>
      </c>
      <c r="P578" s="297" t="str">
        <f t="shared" si="97"/>
        <v>OUI</v>
      </c>
      <c r="Q578" s="297">
        <f t="shared" ca="1" si="99"/>
        <v>0.89638701612516392</v>
      </c>
      <c r="R578" s="202"/>
      <c r="S578" s="256" t="e">
        <f t="shared" si="98"/>
        <v>#DIV/0!</v>
      </c>
      <c r="T578" s="179"/>
      <c r="U578" s="179"/>
      <c r="V578" s="188"/>
      <c r="W578" s="179"/>
      <c r="X578" s="181"/>
      <c r="Y578" s="181"/>
      <c r="Z578" s="179"/>
    </row>
    <row r="579" spans="1:26" outlineLevel="1" x14ac:dyDescent="0.2">
      <c r="A579" s="269"/>
      <c r="B579" s="270"/>
      <c r="C579" s="270"/>
      <c r="D579" s="270"/>
      <c r="E579" s="270"/>
      <c r="F579" s="270"/>
      <c r="G579" s="270"/>
      <c r="H579" s="270"/>
      <c r="I579" s="270"/>
      <c r="J579" s="271">
        <f>SUM(J567:J578)</f>
        <v>0</v>
      </c>
      <c r="K579" s="271"/>
      <c r="L579" s="271">
        <f>SUM(L567:L578)</f>
        <v>0</v>
      </c>
      <c r="M579" s="272"/>
      <c r="N579" s="271">
        <f>SUM(N567:N578)</f>
        <v>0</v>
      </c>
      <c r="O579" s="259"/>
      <c r="P579" s="259"/>
      <c r="X579" s="182" t="str">
        <f>IF(SUM(X567:X578)=0,"",SUM(X567:X578))</f>
        <v/>
      </c>
      <c r="Y579" s="182" t="str">
        <f>IF(SUM(Y567:Y578)=0,"",SUM(Y567:Y578))</f>
        <v/>
      </c>
      <c r="Z579" s="11"/>
    </row>
    <row r="580" spans="1:26" outlineLevel="1" x14ac:dyDescent="0.2">
      <c r="A580" s="259"/>
      <c r="B580" s="259"/>
      <c r="C580" s="259"/>
      <c r="D580" s="259"/>
      <c r="E580" s="259"/>
      <c r="F580" s="259"/>
      <c r="G580" s="259"/>
      <c r="H580" s="259"/>
      <c r="I580" s="259"/>
      <c r="J580" s="259"/>
      <c r="K580" s="259"/>
      <c r="L580" s="259"/>
      <c r="M580" s="259"/>
      <c r="N580" s="259"/>
    </row>
    <row r="581" spans="1:26" outlineLevel="1" x14ac:dyDescent="0.2">
      <c r="A581" s="273" t="s">
        <v>254</v>
      </c>
      <c r="B581" s="274"/>
      <c r="C581" s="274"/>
      <c r="D581" s="274"/>
      <c r="E581" s="274"/>
      <c r="F581" s="274"/>
      <c r="G581" s="274"/>
      <c r="H581" s="274"/>
      <c r="I581" s="274"/>
      <c r="J581" s="274"/>
      <c r="K581" s="274"/>
      <c r="L581" s="274"/>
      <c r="M581" s="259"/>
      <c r="N581" s="259"/>
    </row>
    <row r="582" spans="1:26" outlineLevel="1" x14ac:dyDescent="0.2">
      <c r="A582" s="295">
        <f>A567</f>
        <v>0</v>
      </c>
      <c r="B582" s="275" t="str">
        <f>A563</f>
        <v>Lot n°25 - Intitulé à renseigner</v>
      </c>
      <c r="C582" s="275" t="str">
        <f>B564</f>
        <v>Raison sociale de l'attributaire à renseigner</v>
      </c>
      <c r="D582" s="314" t="s">
        <v>260</v>
      </c>
      <c r="E582" s="315" t="s">
        <v>260</v>
      </c>
      <c r="F582" s="276">
        <f>MIN($F567:$F578)</f>
        <v>0</v>
      </c>
      <c r="G582" s="276">
        <f>MAX(F567:F578,H567:H578)</f>
        <v>0</v>
      </c>
      <c r="H582" s="277" t="s">
        <v>98</v>
      </c>
      <c r="I582" s="316" t="s">
        <v>260</v>
      </c>
      <c r="J582" s="278">
        <f>J579</f>
        <v>0</v>
      </c>
      <c r="K582" s="278">
        <f>L579</f>
        <v>0</v>
      </c>
      <c r="L582" s="259"/>
      <c r="M582" s="259"/>
      <c r="N582" s="259"/>
      <c r="O582" s="279"/>
      <c r="P582" s="54"/>
      <c r="Q582" s="54"/>
      <c r="R582" s="54"/>
      <c r="S582" s="54"/>
      <c r="T582" s="1"/>
      <c r="U582" s="1"/>
      <c r="V582" s="1"/>
      <c r="W582" s="51"/>
      <c r="X582" s="51"/>
      <c r="Y582" s="51"/>
    </row>
    <row r="583" spans="1:26" ht="15" outlineLevel="1" thickBot="1" x14ac:dyDescent="0.25">
      <c r="A583" s="287"/>
      <c r="B583" s="287"/>
      <c r="C583" s="287"/>
      <c r="D583" s="287"/>
      <c r="E583" s="287"/>
      <c r="F583" s="287"/>
      <c r="G583" s="287"/>
      <c r="H583" s="287"/>
      <c r="I583" s="287"/>
      <c r="J583" s="287"/>
      <c r="K583" s="287"/>
      <c r="L583" s="287"/>
      <c r="M583" s="287"/>
      <c r="N583" s="287"/>
      <c r="O583" s="293"/>
      <c r="P583" s="293"/>
      <c r="Q583" s="293"/>
      <c r="R583" s="293"/>
      <c r="S583" s="293"/>
      <c r="T583" s="293"/>
      <c r="U583" s="293"/>
      <c r="V583" s="293"/>
      <c r="W583" s="293"/>
      <c r="X583" s="293"/>
      <c r="Y583" s="293"/>
      <c r="Z583" s="293"/>
    </row>
    <row r="584" spans="1:26" ht="25.5" outlineLevel="1" x14ac:dyDescent="0.2">
      <c r="A584" s="280" t="s">
        <v>85</v>
      </c>
      <c r="B584" s="281" t="s">
        <v>99</v>
      </c>
      <c r="C584" s="282" t="str">
        <f>IF(C560="","",C560)</f>
        <v/>
      </c>
      <c r="D584" s="281" t="s">
        <v>100</v>
      </c>
      <c r="E584" s="282" t="str">
        <f>IF(E560="","",E560)</f>
        <v/>
      </c>
      <c r="F584" s="259"/>
      <c r="G584" s="17"/>
      <c r="H584" s="18"/>
      <c r="I584" s="18"/>
      <c r="J584" s="18"/>
      <c r="K584" s="18"/>
      <c r="L584" s="18"/>
      <c r="M584" s="259"/>
      <c r="N584" s="18"/>
      <c r="O584" s="1"/>
      <c r="P584" s="1"/>
      <c r="Q584" s="1"/>
      <c r="R584" s="1"/>
      <c r="S584" s="1"/>
      <c r="T584" s="1"/>
      <c r="U584" s="1"/>
      <c r="V584" s="1"/>
      <c r="W584" s="1"/>
      <c r="X584" s="1"/>
      <c r="Y584" s="1"/>
      <c r="Z584" s="1"/>
    </row>
    <row r="585" spans="1:26" outlineLevel="1" x14ac:dyDescent="0.2">
      <c r="A585" s="53"/>
      <c r="B585" s="53"/>
      <c r="C585" s="53"/>
      <c r="D585" s="27"/>
      <c r="E585" s="27"/>
      <c r="F585" s="27"/>
      <c r="G585" s="19"/>
      <c r="H585" s="19"/>
      <c r="I585" s="19"/>
      <c r="J585" s="19"/>
      <c r="K585" s="19"/>
      <c r="L585" s="19"/>
      <c r="M585" s="259"/>
      <c r="N585" s="19"/>
      <c r="O585" s="19"/>
      <c r="P585" s="19"/>
      <c r="Q585" s="19"/>
      <c r="R585" s="19"/>
      <c r="S585" s="19"/>
      <c r="T585" s="19"/>
      <c r="U585" s="19"/>
      <c r="V585" s="11"/>
      <c r="W585" s="11"/>
      <c r="X585" s="11"/>
      <c r="Y585" s="11"/>
      <c r="Z585" s="11"/>
    </row>
    <row r="586" spans="1:26" outlineLevel="1" x14ac:dyDescent="0.2">
      <c r="A586" s="383" t="s">
        <v>249</v>
      </c>
      <c r="B586" s="383"/>
      <c r="C586" s="383"/>
      <c r="D586" s="259"/>
      <c r="E586" s="259"/>
      <c r="F586" s="259"/>
      <c r="G586" s="259"/>
      <c r="H586" s="259"/>
      <c r="I586" s="259"/>
      <c r="J586" s="259"/>
      <c r="K586" s="259"/>
      <c r="L586" s="259"/>
      <c r="M586" s="259"/>
      <c r="N586" s="259"/>
      <c r="P586" s="384" t="s">
        <v>63</v>
      </c>
      <c r="Q586" s="385"/>
      <c r="R586" s="385"/>
      <c r="S586" s="385"/>
      <c r="T586" s="385"/>
      <c r="U586" s="385"/>
      <c r="V586" s="385"/>
      <c r="W586" s="385"/>
      <c r="X586" s="385"/>
      <c r="Y586" s="385"/>
      <c r="Z586" s="386"/>
    </row>
    <row r="587" spans="1:26" outlineLevel="1" x14ac:dyDescent="0.2">
      <c r="A587" s="265" t="s">
        <v>152</v>
      </c>
      <c r="B587" s="383" t="s">
        <v>154</v>
      </c>
      <c r="C587" s="383"/>
      <c r="D587" s="259"/>
      <c r="E587" s="259"/>
      <c r="F587" s="259"/>
      <c r="G587" s="259"/>
      <c r="H587" s="259"/>
      <c r="I587" s="259"/>
      <c r="J587" s="259"/>
      <c r="K587" s="259"/>
      <c r="L587" s="259"/>
      <c r="M587" s="259"/>
      <c r="N587" s="259"/>
      <c r="P587" s="387"/>
      <c r="Q587" s="388"/>
      <c r="R587" s="388"/>
      <c r="S587" s="388"/>
      <c r="T587" s="388"/>
      <c r="U587" s="388"/>
      <c r="V587" s="388"/>
      <c r="W587" s="388"/>
      <c r="X587" s="388"/>
      <c r="Y587" s="388"/>
      <c r="Z587" s="389"/>
    </row>
    <row r="588" spans="1:26" ht="45" customHeight="1" outlineLevel="1" x14ac:dyDescent="0.2">
      <c r="A588" s="265" t="s">
        <v>197</v>
      </c>
      <c r="B588" s="390" t="s">
        <v>199</v>
      </c>
      <c r="C588" s="391"/>
      <c r="D588" s="266"/>
      <c r="E588" s="266"/>
      <c r="F588" s="266"/>
      <c r="G588" s="266"/>
      <c r="H588" s="266"/>
      <c r="I588" s="266"/>
      <c r="J588" s="266"/>
      <c r="K588" s="266"/>
      <c r="L588" s="267"/>
      <c r="M588" s="19"/>
      <c r="N588" s="19"/>
      <c r="P588" s="392" t="s">
        <v>226</v>
      </c>
      <c r="Q588" s="392"/>
      <c r="R588" s="392"/>
      <c r="S588" s="392"/>
      <c r="T588" s="193"/>
      <c r="U588" s="193"/>
      <c r="V588" s="193"/>
      <c r="W588" s="193"/>
      <c r="X588" s="193"/>
      <c r="Y588" s="193"/>
      <c r="Z588" s="192"/>
    </row>
    <row r="589" spans="1:26" ht="165.75" outlineLevel="1" x14ac:dyDescent="0.2">
      <c r="A589" s="268" t="s">
        <v>223</v>
      </c>
      <c r="B589" s="268" t="s">
        <v>224</v>
      </c>
      <c r="C589" s="268" t="s">
        <v>1</v>
      </c>
      <c r="D589" s="268" t="s">
        <v>145</v>
      </c>
      <c r="E589" s="268" t="s">
        <v>144</v>
      </c>
      <c r="F589" s="268" t="s">
        <v>131</v>
      </c>
      <c r="G589" s="268" t="s">
        <v>147</v>
      </c>
      <c r="H589" s="268" t="s">
        <v>198</v>
      </c>
      <c r="I589" s="268" t="s">
        <v>0</v>
      </c>
      <c r="J589" s="268" t="s">
        <v>148</v>
      </c>
      <c r="K589" s="268" t="s">
        <v>205</v>
      </c>
      <c r="L589" s="268" t="s">
        <v>5</v>
      </c>
      <c r="M589" s="268" t="s">
        <v>14</v>
      </c>
      <c r="N589" s="268" t="s">
        <v>146</v>
      </c>
      <c r="P589" s="190" t="s">
        <v>218</v>
      </c>
      <c r="Q589" s="190" t="s">
        <v>219</v>
      </c>
      <c r="R589" s="190" t="s">
        <v>261</v>
      </c>
      <c r="S589" s="249" t="s">
        <v>228</v>
      </c>
      <c r="T589" s="190" t="s">
        <v>60</v>
      </c>
      <c r="U589" s="190" t="s">
        <v>61</v>
      </c>
      <c r="V589" s="191" t="s">
        <v>206</v>
      </c>
      <c r="W589" s="190" t="s">
        <v>62</v>
      </c>
      <c r="X589" s="190" t="s">
        <v>38</v>
      </c>
      <c r="Y589" s="190" t="s">
        <v>57</v>
      </c>
      <c r="Z589" s="190" t="s">
        <v>14</v>
      </c>
    </row>
    <row r="590" spans="1:26" outlineLevel="1" x14ac:dyDescent="0.2">
      <c r="A590" s="122"/>
      <c r="B590" s="122"/>
      <c r="C590" s="122"/>
      <c r="D590" s="123"/>
      <c r="E590" s="121"/>
      <c r="F590" s="121"/>
      <c r="G590" s="123"/>
      <c r="H590" s="121"/>
      <c r="I590" s="123"/>
      <c r="J590" s="111"/>
      <c r="K590" s="299"/>
      <c r="L590" s="111"/>
      <c r="M590" s="123"/>
      <c r="N590" s="99">
        <f t="shared" ref="N590:N601" si="100">J590-L590</f>
        <v>0</v>
      </c>
      <c r="P590" s="297" t="str">
        <f t="shared" ref="P590:P601" si="101">IF(COUNTIF(A:F,A590)&gt;=25,"OUI","NON")</f>
        <v>OUI</v>
      </c>
      <c r="Q590" s="297">
        <f ca="1">IF(P590="oui",RAND(),"&lt;25 lignes donc pas d'échantillonnage")</f>
        <v>0.70122476205149076</v>
      </c>
      <c r="R590" s="201"/>
      <c r="S590" s="256" t="e">
        <f t="shared" ref="S590:S601" si="102">IF(P590="oui",IF(SUMIFS(N:N,A:A,A590,R:R,"&lt;="&amp;R590)/SUMIF(A:A,A590,N:N)&lt;0.8,"hors Echantillon","Echantillon à Contrôler"), "Contrôle en exhaustif")</f>
        <v>#DIV/0!</v>
      </c>
      <c r="T590" s="179"/>
      <c r="U590" s="179"/>
      <c r="V590" s="188"/>
      <c r="W590" s="179"/>
      <c r="X590" s="181"/>
      <c r="Y590" s="181"/>
      <c r="Z590" s="179"/>
    </row>
    <row r="591" spans="1:26" outlineLevel="1" x14ac:dyDescent="0.2">
      <c r="A591" s="122"/>
      <c r="B591" s="122"/>
      <c r="C591" s="122"/>
      <c r="D591" s="123"/>
      <c r="E591" s="121"/>
      <c r="F591" s="121"/>
      <c r="G591" s="123"/>
      <c r="H591" s="121"/>
      <c r="I591" s="123"/>
      <c r="J591" s="111"/>
      <c r="K591" s="299"/>
      <c r="L591" s="111"/>
      <c r="M591" s="123"/>
      <c r="N591" s="99">
        <f t="shared" si="100"/>
        <v>0</v>
      </c>
      <c r="P591" s="297" t="str">
        <f t="shared" si="101"/>
        <v>OUI</v>
      </c>
      <c r="Q591" s="297">
        <f t="shared" ref="Q591:Q601" ca="1" si="103">IF(P591="oui",RAND(),"&lt;25 lignes donc pas d'échantillonnage")</f>
        <v>0.61415688107743527</v>
      </c>
      <c r="R591" s="201"/>
      <c r="S591" s="256" t="e">
        <f t="shared" si="102"/>
        <v>#DIV/0!</v>
      </c>
      <c r="T591" s="179"/>
      <c r="U591" s="179"/>
      <c r="V591" s="188"/>
      <c r="W591" s="179"/>
      <c r="X591" s="181"/>
      <c r="Y591" s="181"/>
      <c r="Z591" s="179"/>
    </row>
    <row r="592" spans="1:26" outlineLevel="1" x14ac:dyDescent="0.2">
      <c r="A592" s="122"/>
      <c r="B592" s="122"/>
      <c r="C592" s="122"/>
      <c r="D592" s="123"/>
      <c r="E592" s="121"/>
      <c r="F592" s="121"/>
      <c r="G592" s="123"/>
      <c r="H592" s="121"/>
      <c r="I592" s="123"/>
      <c r="J592" s="111"/>
      <c r="K592" s="299"/>
      <c r="L592" s="111"/>
      <c r="M592" s="123"/>
      <c r="N592" s="99">
        <f t="shared" si="100"/>
        <v>0</v>
      </c>
      <c r="P592" s="297" t="str">
        <f t="shared" si="101"/>
        <v>OUI</v>
      </c>
      <c r="Q592" s="297">
        <f t="shared" ca="1" si="103"/>
        <v>0.11384155730785661</v>
      </c>
      <c r="R592" s="201"/>
      <c r="S592" s="256" t="e">
        <f t="shared" si="102"/>
        <v>#DIV/0!</v>
      </c>
      <c r="T592" s="179"/>
      <c r="U592" s="179"/>
      <c r="V592" s="188"/>
      <c r="W592" s="179"/>
      <c r="X592" s="181"/>
      <c r="Y592" s="181"/>
      <c r="Z592" s="179"/>
    </row>
    <row r="593" spans="1:26" outlineLevel="1" x14ac:dyDescent="0.2">
      <c r="A593" s="122"/>
      <c r="B593" s="122"/>
      <c r="C593" s="122"/>
      <c r="D593" s="123"/>
      <c r="E593" s="121"/>
      <c r="F593" s="121"/>
      <c r="G593" s="123"/>
      <c r="H593" s="121"/>
      <c r="I593" s="123"/>
      <c r="J593" s="111"/>
      <c r="K593" s="299"/>
      <c r="L593" s="111"/>
      <c r="M593" s="123"/>
      <c r="N593" s="99">
        <f t="shared" si="100"/>
        <v>0</v>
      </c>
      <c r="P593" s="297" t="str">
        <f t="shared" si="101"/>
        <v>OUI</v>
      </c>
      <c r="Q593" s="297">
        <f t="shared" ca="1" si="103"/>
        <v>0.56067457487004613</v>
      </c>
      <c r="R593" s="201"/>
      <c r="S593" s="256" t="e">
        <f t="shared" si="102"/>
        <v>#DIV/0!</v>
      </c>
      <c r="T593" s="179"/>
      <c r="U593" s="179"/>
      <c r="V593" s="188"/>
      <c r="W593" s="179"/>
      <c r="X593" s="181"/>
      <c r="Y593" s="181"/>
      <c r="Z593" s="179"/>
    </row>
    <row r="594" spans="1:26" outlineLevel="1" x14ac:dyDescent="0.2">
      <c r="A594" s="122"/>
      <c r="B594" s="122"/>
      <c r="C594" s="122"/>
      <c r="D594" s="123"/>
      <c r="E594" s="121"/>
      <c r="F594" s="113"/>
      <c r="G594" s="122"/>
      <c r="H594" s="121"/>
      <c r="I594" s="124"/>
      <c r="J594" s="117"/>
      <c r="K594" s="299"/>
      <c r="L594" s="118"/>
      <c r="M594" s="125"/>
      <c r="N594" s="99">
        <f t="shared" si="100"/>
        <v>0</v>
      </c>
      <c r="P594" s="297" t="str">
        <f t="shared" si="101"/>
        <v>OUI</v>
      </c>
      <c r="Q594" s="297">
        <f t="shared" ca="1" si="103"/>
        <v>0.76462274528980245</v>
      </c>
      <c r="R594" s="201"/>
      <c r="S594" s="256" t="e">
        <f t="shared" si="102"/>
        <v>#DIV/0!</v>
      </c>
      <c r="T594" s="179"/>
      <c r="U594" s="179"/>
      <c r="V594" s="188"/>
      <c r="W594" s="179"/>
      <c r="X594" s="181"/>
      <c r="Y594" s="181"/>
      <c r="Z594" s="179"/>
    </row>
    <row r="595" spans="1:26" outlineLevel="1" x14ac:dyDescent="0.2">
      <c r="A595" s="122"/>
      <c r="B595" s="122"/>
      <c r="C595" s="122"/>
      <c r="D595" s="123"/>
      <c r="E595" s="121"/>
      <c r="F595" s="113"/>
      <c r="G595" s="122"/>
      <c r="H595" s="121"/>
      <c r="I595" s="124"/>
      <c r="J595" s="117"/>
      <c r="K595" s="299"/>
      <c r="L595" s="118"/>
      <c r="M595" s="125"/>
      <c r="N595" s="99">
        <f t="shared" si="100"/>
        <v>0</v>
      </c>
      <c r="P595" s="297" t="str">
        <f t="shared" si="101"/>
        <v>OUI</v>
      </c>
      <c r="Q595" s="297">
        <f t="shared" ca="1" si="103"/>
        <v>0.14654334308291905</v>
      </c>
      <c r="R595" s="201"/>
      <c r="S595" s="256" t="e">
        <f t="shared" si="102"/>
        <v>#DIV/0!</v>
      </c>
      <c r="T595" s="179"/>
      <c r="U595" s="179"/>
      <c r="V595" s="188"/>
      <c r="W595" s="179"/>
      <c r="X595" s="181"/>
      <c r="Y595" s="181"/>
      <c r="Z595" s="179"/>
    </row>
    <row r="596" spans="1:26" outlineLevel="1" x14ac:dyDescent="0.2">
      <c r="A596" s="122"/>
      <c r="B596" s="122"/>
      <c r="C596" s="122"/>
      <c r="D596" s="123"/>
      <c r="E596" s="121"/>
      <c r="F596" s="113"/>
      <c r="G596" s="122"/>
      <c r="H596" s="121"/>
      <c r="I596" s="124"/>
      <c r="J596" s="117"/>
      <c r="K596" s="299"/>
      <c r="L596" s="118"/>
      <c r="M596" s="125"/>
      <c r="N596" s="99">
        <f t="shared" si="100"/>
        <v>0</v>
      </c>
      <c r="P596" s="297" t="str">
        <f t="shared" si="101"/>
        <v>OUI</v>
      </c>
      <c r="Q596" s="297">
        <f t="shared" ca="1" si="103"/>
        <v>0.1455544941737027</v>
      </c>
      <c r="R596" s="201"/>
      <c r="S596" s="256" t="e">
        <f t="shared" si="102"/>
        <v>#DIV/0!</v>
      </c>
      <c r="T596" s="179"/>
      <c r="U596" s="179"/>
      <c r="V596" s="188"/>
      <c r="W596" s="179"/>
      <c r="X596" s="181"/>
      <c r="Y596" s="181"/>
      <c r="Z596" s="179"/>
    </row>
    <row r="597" spans="1:26" outlineLevel="1" x14ac:dyDescent="0.2">
      <c r="A597" s="122"/>
      <c r="B597" s="122"/>
      <c r="C597" s="122"/>
      <c r="D597" s="123"/>
      <c r="E597" s="121"/>
      <c r="F597" s="113"/>
      <c r="G597" s="122"/>
      <c r="H597" s="121"/>
      <c r="I597" s="124"/>
      <c r="J597" s="117"/>
      <c r="K597" s="299"/>
      <c r="L597" s="118"/>
      <c r="M597" s="125"/>
      <c r="N597" s="99">
        <f t="shared" si="100"/>
        <v>0</v>
      </c>
      <c r="P597" s="297" t="str">
        <f t="shared" si="101"/>
        <v>OUI</v>
      </c>
      <c r="Q597" s="297">
        <f t="shared" ca="1" si="103"/>
        <v>0.19697318709755318</v>
      </c>
      <c r="R597" s="202"/>
      <c r="S597" s="256" t="e">
        <f t="shared" si="102"/>
        <v>#DIV/0!</v>
      </c>
      <c r="T597" s="179"/>
      <c r="U597" s="179"/>
      <c r="V597" s="188"/>
      <c r="W597" s="179"/>
      <c r="X597" s="181"/>
      <c r="Y597" s="181"/>
      <c r="Z597" s="179"/>
    </row>
    <row r="598" spans="1:26" outlineLevel="1" x14ac:dyDescent="0.2">
      <c r="A598" s="122"/>
      <c r="B598" s="122"/>
      <c r="C598" s="122"/>
      <c r="D598" s="123"/>
      <c r="E598" s="121"/>
      <c r="F598" s="113"/>
      <c r="G598" s="122"/>
      <c r="H598" s="121"/>
      <c r="I598" s="124"/>
      <c r="J598" s="117"/>
      <c r="K598" s="299"/>
      <c r="L598" s="118"/>
      <c r="M598" s="125"/>
      <c r="N598" s="99">
        <f t="shared" si="100"/>
        <v>0</v>
      </c>
      <c r="P598" s="297" t="str">
        <f t="shared" si="101"/>
        <v>OUI</v>
      </c>
      <c r="Q598" s="297">
        <f t="shared" ca="1" si="103"/>
        <v>0.14072339100805054</v>
      </c>
      <c r="R598" s="202"/>
      <c r="S598" s="256" t="e">
        <f t="shared" si="102"/>
        <v>#DIV/0!</v>
      </c>
      <c r="T598" s="179"/>
      <c r="U598" s="179"/>
      <c r="V598" s="188"/>
      <c r="W598" s="179"/>
      <c r="X598" s="181"/>
      <c r="Y598" s="181"/>
      <c r="Z598" s="179"/>
    </row>
    <row r="599" spans="1:26" outlineLevel="1" x14ac:dyDescent="0.2">
      <c r="A599" s="122"/>
      <c r="B599" s="122"/>
      <c r="C599" s="122"/>
      <c r="D599" s="123"/>
      <c r="E599" s="121"/>
      <c r="F599" s="113"/>
      <c r="G599" s="122"/>
      <c r="H599" s="121"/>
      <c r="I599" s="124"/>
      <c r="J599" s="117"/>
      <c r="K599" s="299"/>
      <c r="L599" s="118"/>
      <c r="M599" s="125"/>
      <c r="N599" s="99">
        <f t="shared" si="100"/>
        <v>0</v>
      </c>
      <c r="P599" s="297" t="str">
        <f t="shared" si="101"/>
        <v>OUI</v>
      </c>
      <c r="Q599" s="297">
        <f t="shared" ca="1" si="103"/>
        <v>0.67003359028539089</v>
      </c>
      <c r="R599" s="202"/>
      <c r="S599" s="256" t="e">
        <f t="shared" si="102"/>
        <v>#DIV/0!</v>
      </c>
      <c r="T599" s="179"/>
      <c r="U599" s="179"/>
      <c r="V599" s="188"/>
      <c r="W599" s="179"/>
      <c r="X599" s="181"/>
      <c r="Y599" s="181"/>
      <c r="Z599" s="179"/>
    </row>
    <row r="600" spans="1:26" outlineLevel="1" x14ac:dyDescent="0.2">
      <c r="A600" s="122"/>
      <c r="B600" s="122"/>
      <c r="C600" s="122"/>
      <c r="D600" s="123"/>
      <c r="E600" s="121"/>
      <c r="F600" s="113"/>
      <c r="G600" s="122"/>
      <c r="H600" s="121"/>
      <c r="I600" s="124"/>
      <c r="J600" s="117"/>
      <c r="K600" s="299"/>
      <c r="L600" s="118"/>
      <c r="M600" s="125"/>
      <c r="N600" s="99">
        <f t="shared" si="100"/>
        <v>0</v>
      </c>
      <c r="P600" s="297" t="str">
        <f t="shared" si="101"/>
        <v>OUI</v>
      </c>
      <c r="Q600" s="297">
        <f t="shared" ca="1" si="103"/>
        <v>0.34875165933232932</v>
      </c>
      <c r="R600" s="202"/>
      <c r="S600" s="256" t="e">
        <f t="shared" si="102"/>
        <v>#DIV/0!</v>
      </c>
      <c r="T600" s="179"/>
      <c r="U600" s="179"/>
      <c r="V600" s="188"/>
      <c r="W600" s="179"/>
      <c r="X600" s="181"/>
      <c r="Y600" s="181"/>
      <c r="Z600" s="179"/>
    </row>
    <row r="601" spans="1:26" outlineLevel="1" x14ac:dyDescent="0.2">
      <c r="A601" s="122"/>
      <c r="B601" s="122"/>
      <c r="C601" s="122"/>
      <c r="D601" s="123"/>
      <c r="E601" s="121"/>
      <c r="F601" s="113"/>
      <c r="G601" s="122"/>
      <c r="H601" s="121"/>
      <c r="I601" s="124"/>
      <c r="J601" s="117"/>
      <c r="K601" s="299"/>
      <c r="L601" s="118"/>
      <c r="M601" s="125"/>
      <c r="N601" s="99">
        <f t="shared" si="100"/>
        <v>0</v>
      </c>
      <c r="P601" s="297" t="str">
        <f t="shared" si="101"/>
        <v>OUI</v>
      </c>
      <c r="Q601" s="297">
        <f t="shared" ca="1" si="103"/>
        <v>0.45971465843442205</v>
      </c>
      <c r="R601" s="202"/>
      <c r="S601" s="256" t="e">
        <f t="shared" si="102"/>
        <v>#DIV/0!</v>
      </c>
      <c r="T601" s="179"/>
      <c r="U601" s="179"/>
      <c r="V601" s="188"/>
      <c r="W601" s="179"/>
      <c r="X601" s="181"/>
      <c r="Y601" s="181"/>
      <c r="Z601" s="179"/>
    </row>
    <row r="602" spans="1:26" outlineLevel="1" x14ac:dyDescent="0.2">
      <c r="A602" s="269"/>
      <c r="B602" s="270"/>
      <c r="C602" s="270"/>
      <c r="D602" s="270"/>
      <c r="E602" s="270"/>
      <c r="F602" s="270"/>
      <c r="G602" s="270"/>
      <c r="H602" s="270"/>
      <c r="I602" s="270"/>
      <c r="J602" s="271">
        <f>SUM(J590:J601)</f>
        <v>0</v>
      </c>
      <c r="K602" s="271"/>
      <c r="L602" s="271">
        <f>SUM(L590:L601)</f>
        <v>0</v>
      </c>
      <c r="M602" s="272"/>
      <c r="N602" s="271">
        <f>SUM(N590:N601)</f>
        <v>0</v>
      </c>
      <c r="O602" s="259"/>
      <c r="P602" s="259"/>
      <c r="X602" s="182" t="str">
        <f>IF(SUM(X590:X601)=0,"",SUM(X590:X601))</f>
        <v/>
      </c>
      <c r="Y602" s="182" t="str">
        <f>IF(SUM(Y590:Y601)=0,"",SUM(Y590:Y601))</f>
        <v/>
      </c>
      <c r="Z602" s="11"/>
    </row>
    <row r="603" spans="1:26" outlineLevel="1" x14ac:dyDescent="0.2">
      <c r="A603" s="259"/>
      <c r="B603" s="259"/>
      <c r="C603" s="259"/>
      <c r="D603" s="259"/>
      <c r="E603" s="259"/>
      <c r="F603" s="259"/>
      <c r="G603" s="259"/>
      <c r="H603" s="259"/>
      <c r="I603" s="259"/>
      <c r="J603" s="259"/>
      <c r="K603" s="259"/>
      <c r="L603" s="259"/>
      <c r="M603" s="259"/>
      <c r="N603" s="259"/>
    </row>
    <row r="604" spans="1:26" outlineLevel="1" x14ac:dyDescent="0.2">
      <c r="A604" s="273" t="s">
        <v>254</v>
      </c>
      <c r="B604" s="274"/>
      <c r="C604" s="274"/>
      <c r="D604" s="274"/>
      <c r="E604" s="274"/>
      <c r="F604" s="274"/>
      <c r="G604" s="274"/>
      <c r="H604" s="274"/>
      <c r="I604" s="274"/>
      <c r="J604" s="274"/>
      <c r="K604" s="274"/>
      <c r="L604" s="274"/>
      <c r="M604" s="259"/>
      <c r="N604" s="259"/>
    </row>
    <row r="605" spans="1:26" outlineLevel="1" x14ac:dyDescent="0.2">
      <c r="A605" s="295">
        <f>A590</f>
        <v>0</v>
      </c>
      <c r="B605" s="275" t="str">
        <f>A586</f>
        <v>Lot n°26 - Intitulé à renseigner</v>
      </c>
      <c r="C605" s="275" t="str">
        <f>B587</f>
        <v>Raison sociale de l'attributaire à renseigner</v>
      </c>
      <c r="D605" s="314" t="s">
        <v>260</v>
      </c>
      <c r="E605" s="315" t="s">
        <v>260</v>
      </c>
      <c r="F605" s="276">
        <f>MIN($F590:$F601)</f>
        <v>0</v>
      </c>
      <c r="G605" s="276">
        <f>MAX(F590:F601,H590:H601)</f>
        <v>0</v>
      </c>
      <c r="H605" s="277" t="s">
        <v>98</v>
      </c>
      <c r="I605" s="316" t="s">
        <v>260</v>
      </c>
      <c r="J605" s="278">
        <f>J602</f>
        <v>0</v>
      </c>
      <c r="K605" s="278">
        <f>L602</f>
        <v>0</v>
      </c>
      <c r="L605" s="259"/>
      <c r="M605" s="259"/>
      <c r="N605" s="259"/>
      <c r="O605" s="279"/>
      <c r="P605" s="54"/>
      <c r="Q605" s="54"/>
      <c r="R605" s="54"/>
      <c r="S605" s="54"/>
      <c r="T605" s="1"/>
      <c r="U605" s="1"/>
      <c r="V605" s="1"/>
      <c r="W605" s="51"/>
      <c r="X605" s="51"/>
      <c r="Y605" s="51"/>
    </row>
    <row r="606" spans="1:26" outlineLevel="1" x14ac:dyDescent="0.2"/>
  </sheetData>
  <sheetProtection algorithmName="SHA-512" hashValue="uZE42L233Iy0iauJWH3z0xiW3Bfhwtx1Rnsa0eF8MneScSiMcW3WtlKIQg4KLHq0d3J+RP6Kscx3ewHRxSNK/g==" saltValue="fapk+TikMARy3+wGHG3IGg==" spinCount="100000" sheet="1" formatCells="0" formatColumns="0" formatRows="0" insertColumns="0" insertRows="0" insertHyperlinks="0" deleteColumns="0" deleteRows="0" sort="0" autoFilter="0"/>
  <mergeCells count="134">
    <mergeCell ref="A586:C586"/>
    <mergeCell ref="P586:Z587"/>
    <mergeCell ref="B587:C587"/>
    <mergeCell ref="B588:C588"/>
    <mergeCell ref="P588:S588"/>
    <mergeCell ref="A563:C563"/>
    <mergeCell ref="P563:Z564"/>
    <mergeCell ref="B564:C564"/>
    <mergeCell ref="B565:C565"/>
    <mergeCell ref="P565:S565"/>
    <mergeCell ref="A540:C540"/>
    <mergeCell ref="P540:Z541"/>
    <mergeCell ref="B541:C541"/>
    <mergeCell ref="B542:C542"/>
    <mergeCell ref="P542:S542"/>
    <mergeCell ref="A517:C517"/>
    <mergeCell ref="P517:Z518"/>
    <mergeCell ref="B518:C518"/>
    <mergeCell ref="B519:C519"/>
    <mergeCell ref="P519:S519"/>
    <mergeCell ref="A494:C494"/>
    <mergeCell ref="P494:Z495"/>
    <mergeCell ref="B495:C495"/>
    <mergeCell ref="B496:C496"/>
    <mergeCell ref="P496:S496"/>
    <mergeCell ref="A470:C470"/>
    <mergeCell ref="P470:Z471"/>
    <mergeCell ref="B471:C471"/>
    <mergeCell ref="B472:C472"/>
    <mergeCell ref="P472:S472"/>
    <mergeCell ref="A447:C447"/>
    <mergeCell ref="P447:Z448"/>
    <mergeCell ref="B448:C448"/>
    <mergeCell ref="B449:C449"/>
    <mergeCell ref="P449:S449"/>
    <mergeCell ref="A424:C424"/>
    <mergeCell ref="P424:Z425"/>
    <mergeCell ref="B425:C425"/>
    <mergeCell ref="B426:C426"/>
    <mergeCell ref="P426:S426"/>
    <mergeCell ref="A401:C401"/>
    <mergeCell ref="P401:Z402"/>
    <mergeCell ref="B402:C402"/>
    <mergeCell ref="B403:C403"/>
    <mergeCell ref="P403:S403"/>
    <mergeCell ref="A378:C378"/>
    <mergeCell ref="P378:Z379"/>
    <mergeCell ref="B379:C379"/>
    <mergeCell ref="B380:C380"/>
    <mergeCell ref="P380:S380"/>
    <mergeCell ref="P10:Z11"/>
    <mergeCell ref="B11:C11"/>
    <mergeCell ref="B57:C57"/>
    <mergeCell ref="B3:C3"/>
    <mergeCell ref="B4:C4"/>
    <mergeCell ref="B5:C5"/>
    <mergeCell ref="B6:C6"/>
    <mergeCell ref="A10:C10"/>
    <mergeCell ref="P12:S12"/>
    <mergeCell ref="P35:S35"/>
    <mergeCell ref="A102:C102"/>
    <mergeCell ref="P102:Z103"/>
    <mergeCell ref="B103:C103"/>
    <mergeCell ref="B12:C12"/>
    <mergeCell ref="A33:C33"/>
    <mergeCell ref="P33:Z34"/>
    <mergeCell ref="B34:C34"/>
    <mergeCell ref="B35:C35"/>
    <mergeCell ref="A56:C56"/>
    <mergeCell ref="P56:Z57"/>
    <mergeCell ref="B58:C58"/>
    <mergeCell ref="A79:C79"/>
    <mergeCell ref="P79:Z80"/>
    <mergeCell ref="B80:C80"/>
    <mergeCell ref="B81:C81"/>
    <mergeCell ref="P81:S81"/>
    <mergeCell ref="P58:S58"/>
    <mergeCell ref="B104:C104"/>
    <mergeCell ref="A125:C125"/>
    <mergeCell ref="P125:Z126"/>
    <mergeCell ref="B126:C126"/>
    <mergeCell ref="B127:C127"/>
    <mergeCell ref="P127:S127"/>
    <mergeCell ref="P104:S104"/>
    <mergeCell ref="P150:S150"/>
    <mergeCell ref="B150:C150"/>
    <mergeCell ref="P148:Z149"/>
    <mergeCell ref="B149:C149"/>
    <mergeCell ref="A148:C148"/>
    <mergeCell ref="A171:C171"/>
    <mergeCell ref="P171:Z172"/>
    <mergeCell ref="B172:C172"/>
    <mergeCell ref="B173:C173"/>
    <mergeCell ref="P173:S173"/>
    <mergeCell ref="A194:C194"/>
    <mergeCell ref="P194:Z195"/>
    <mergeCell ref="B195:C195"/>
    <mergeCell ref="B196:C196"/>
    <mergeCell ref="P196:S196"/>
    <mergeCell ref="A217:C217"/>
    <mergeCell ref="P217:Z218"/>
    <mergeCell ref="B218:C218"/>
    <mergeCell ref="B219:C219"/>
    <mergeCell ref="P219:S219"/>
    <mergeCell ref="A240:C240"/>
    <mergeCell ref="P240:Z241"/>
    <mergeCell ref="B241:C241"/>
    <mergeCell ref="B242:C242"/>
    <mergeCell ref="P242:S242"/>
    <mergeCell ref="A263:C263"/>
    <mergeCell ref="P263:Z264"/>
    <mergeCell ref="B264:C264"/>
    <mergeCell ref="B265:C265"/>
    <mergeCell ref="P265:S265"/>
    <mergeCell ref="A286:C286"/>
    <mergeCell ref="P286:Z287"/>
    <mergeCell ref="B287:C287"/>
    <mergeCell ref="B288:C288"/>
    <mergeCell ref="P288:S288"/>
    <mergeCell ref="A355:C355"/>
    <mergeCell ref="P355:Z356"/>
    <mergeCell ref="B356:C356"/>
    <mergeCell ref="B357:C357"/>
    <mergeCell ref="P357:S357"/>
    <mergeCell ref="A309:C309"/>
    <mergeCell ref="P309:Z310"/>
    <mergeCell ref="B310:C310"/>
    <mergeCell ref="B311:C311"/>
    <mergeCell ref="P311:S311"/>
    <mergeCell ref="A332:C332"/>
    <mergeCell ref="P332:Z333"/>
    <mergeCell ref="B333:C333"/>
    <mergeCell ref="B334:C334"/>
    <mergeCell ref="P334:S334"/>
  </mergeCells>
  <conditionalFormatting sqref="H14:H25">
    <cfRule type="expression" dxfId="68" priority="69">
      <formula>OR($B$12="Pas de garantie",$B$12="Caution personnelle et solidaire",$B$12="Garantie à première demande")</formula>
    </cfRule>
  </conditionalFormatting>
  <conditionalFormatting sqref="H37:H48">
    <cfRule type="expression" dxfId="67" priority="67">
      <formula>OR($B$35="Pas de garantie",$B$35="Caution personnelle et solidaire",$B$35="Garantie à première demande")</formula>
    </cfRule>
  </conditionalFormatting>
  <conditionalFormatting sqref="H60:H71">
    <cfRule type="expression" dxfId="66" priority="62">
      <formula>OR($B$58="Pas de garantie",$B$58="Caution personnelle et solidaire",$B$58="Garantie à première demande")</formula>
    </cfRule>
  </conditionalFormatting>
  <conditionalFormatting sqref="H83:H94">
    <cfRule type="expression" dxfId="65" priority="66">
      <formula>OR($B$81="Pas de garantie",$B$81="Caution personnelle et solidaire",$B$81="Garantie à première demande")</formula>
    </cfRule>
  </conditionalFormatting>
  <conditionalFormatting sqref="H106:H117">
    <cfRule type="expression" dxfId="64" priority="65">
      <formula>OR($B$104="Pas de garantie",$B$104="Caution personnelle et solidaire",$B$104="Garantie à première demande")</formula>
    </cfRule>
  </conditionalFormatting>
  <conditionalFormatting sqref="H129:H140">
    <cfRule type="expression" dxfId="63" priority="64">
      <formula>OR($B$127="Pas de garantie",$B$127="Caution personnelle et solidaire",$B$127="Garantie à première demande")</formula>
    </cfRule>
  </conditionalFormatting>
  <conditionalFormatting sqref="H152:H163">
    <cfRule type="expression" dxfId="62" priority="56">
      <formula>OR($B$127="Pas de garantie",$B$127="Caution personnelle et solidaire",$B$127="Garantie à première demande")</formula>
    </cfRule>
  </conditionalFormatting>
  <conditionalFormatting sqref="H175:H186">
    <cfRule type="expression" dxfId="61" priority="53">
      <formula>OR($B$127="Pas de garantie",$B$127="Caution personnelle et solidaire",$B$127="Garantie à première demande")</formula>
    </cfRule>
  </conditionalFormatting>
  <conditionalFormatting sqref="H198:H209">
    <cfRule type="expression" dxfId="60" priority="50">
      <formula>OR($B$104="Pas de garantie",$B$104="Caution personnelle et solidaire",$B$104="Garantie à première demande")</formula>
    </cfRule>
  </conditionalFormatting>
  <conditionalFormatting sqref="H221:H232">
    <cfRule type="expression" dxfId="59" priority="49">
      <formula>OR($B$127="Pas de garantie",$B$127="Caution personnelle et solidaire",$B$127="Garantie à première demande")</formula>
    </cfRule>
  </conditionalFormatting>
  <conditionalFormatting sqref="H244:H255">
    <cfRule type="expression" dxfId="58" priority="45">
      <formula>OR($B$127="Pas de garantie",$B$127="Caution personnelle et solidaire",$B$127="Garantie à première demande")</formula>
    </cfRule>
  </conditionalFormatting>
  <conditionalFormatting sqref="H267:H278">
    <cfRule type="expression" dxfId="57" priority="42">
      <formula>OR($B$127="Pas de garantie",$B$127="Caution personnelle et solidaire",$B$127="Garantie à première demande")</formula>
    </cfRule>
  </conditionalFormatting>
  <conditionalFormatting sqref="H290:H301">
    <cfRule type="expression" dxfId="56" priority="39">
      <formula>OR($B$104="Pas de garantie",$B$104="Caution personnelle et solidaire",$B$104="Garantie à première demande")</formula>
    </cfRule>
  </conditionalFormatting>
  <conditionalFormatting sqref="H313:H324">
    <cfRule type="expression" dxfId="55" priority="38">
      <formula>OR($B$127="Pas de garantie",$B$127="Caution personnelle et solidaire",$B$127="Garantie à première demande")</formula>
    </cfRule>
  </conditionalFormatting>
  <conditionalFormatting sqref="H336:H347">
    <cfRule type="expression" dxfId="54" priority="34">
      <formula>OR($B$127="Pas de garantie",$B$127="Caution personnelle et solidaire",$B$127="Garantie à première demande")</formula>
    </cfRule>
  </conditionalFormatting>
  <conditionalFormatting sqref="H359:H370">
    <cfRule type="expression" dxfId="53" priority="31">
      <formula>OR($B$127="Pas de garantie",$B$127="Caution personnelle et solidaire",$B$127="Garantie à première demande")</formula>
    </cfRule>
  </conditionalFormatting>
  <conditionalFormatting sqref="H382:H393">
    <cfRule type="expression" dxfId="52" priority="28">
      <formula>OR($B$127="Pas de garantie",$B$127="Caution personnelle et solidaire",$B$127="Garantie à première demande")</formula>
    </cfRule>
  </conditionalFormatting>
  <conditionalFormatting sqref="H405:H416">
    <cfRule type="expression" dxfId="51" priority="25">
      <formula>OR($B$104="Pas de garantie",$B$104="Caution personnelle et solidaire",$B$104="Garantie à première demande")</formula>
    </cfRule>
  </conditionalFormatting>
  <conditionalFormatting sqref="H428:H439">
    <cfRule type="expression" dxfId="50" priority="24">
      <formula>OR($B$127="Pas de garantie",$B$127="Caution personnelle et solidaire",$B$127="Garantie à première demande")</formula>
    </cfRule>
  </conditionalFormatting>
  <conditionalFormatting sqref="H451:H462">
    <cfRule type="expression" dxfId="49" priority="20">
      <formula>OR($B$127="Pas de garantie",$B$127="Caution personnelle et solidaire",$B$127="Garantie à première demande")</formula>
    </cfRule>
  </conditionalFormatting>
  <conditionalFormatting sqref="H474:H485">
    <cfRule type="expression" dxfId="48" priority="17">
      <formula>OR($B$127="Pas de garantie",$B$127="Caution personnelle et solidaire",$B$127="Garantie à première demande")</formula>
    </cfRule>
  </conditionalFormatting>
  <conditionalFormatting sqref="H498:H509">
    <cfRule type="expression" dxfId="47" priority="14">
      <formula>OR($B$127="Pas de garantie",$B$127="Caution personnelle et solidaire",$B$127="Garantie à première demande")</formula>
    </cfRule>
  </conditionalFormatting>
  <conditionalFormatting sqref="H521:H532">
    <cfRule type="expression" dxfId="46" priority="11">
      <formula>OR($B$104="Pas de garantie",$B$104="Caution personnelle et solidaire",$B$104="Garantie à première demande")</formula>
    </cfRule>
  </conditionalFormatting>
  <conditionalFormatting sqref="H544:H555">
    <cfRule type="expression" dxfId="45" priority="10">
      <formula>OR($B$127="Pas de garantie",$B$127="Caution personnelle et solidaire",$B$127="Garantie à première demande")</formula>
    </cfRule>
  </conditionalFormatting>
  <conditionalFormatting sqref="H567:H578">
    <cfRule type="expression" dxfId="44" priority="6">
      <formula>OR($B$127="Pas de garantie",$B$127="Caution personnelle et solidaire",$B$127="Garantie à première demande")</formula>
    </cfRule>
  </conditionalFormatting>
  <conditionalFormatting sqref="H590:H601">
    <cfRule type="expression" dxfId="43" priority="3">
      <formula>OR($B$127="Pas de garantie",$B$127="Caution personnelle et solidaire",$B$127="Garantie à première demande")</formula>
    </cfRule>
  </conditionalFormatting>
  <conditionalFormatting sqref="K14:K25">
    <cfRule type="expression" dxfId="42" priority="68">
      <formula>OR($B$12="Pas de garantie",$B$12="Caution personnelle et solidaire",$B$12="Garantie à première demande")</formula>
    </cfRule>
  </conditionalFormatting>
  <conditionalFormatting sqref="K37:K48">
    <cfRule type="expression" dxfId="41" priority="63">
      <formula>OR($B$35="Pas de garantie",$B$35="Caution personnelle et solidaire",$B$35="Garantie à première demande")</formula>
    </cfRule>
  </conditionalFormatting>
  <conditionalFormatting sqref="K60:K71">
    <cfRule type="expression" dxfId="40" priority="61">
      <formula>OR($B$58="Pas de garantie",$B$58="Caution personnelle et solidaire",$B$58="Garantie à première demande")</formula>
    </cfRule>
  </conditionalFormatting>
  <conditionalFormatting sqref="K83:K94">
    <cfRule type="expression" dxfId="39" priority="60">
      <formula>OR($B$81="Pas de garantie",$B$81="Caution personnelle et solidaire",$B$81="Garantie à première demande")</formula>
    </cfRule>
  </conditionalFormatting>
  <conditionalFormatting sqref="K106:K117">
    <cfRule type="expression" dxfId="38" priority="59">
      <formula>OR($B$104="Pas de garantie",$B$104="Caution personnelle et solidaire",$B$104="Garantie à première demande")</formula>
    </cfRule>
  </conditionalFormatting>
  <conditionalFormatting sqref="K129:K140">
    <cfRule type="expression" dxfId="37" priority="58">
      <formula>OR($B$127="Pas de garantie",$B$127="Caution personnelle et solidaire",$B$127="Garantie à première demande")</formula>
    </cfRule>
  </conditionalFormatting>
  <conditionalFormatting sqref="K152:K163">
    <cfRule type="expression" dxfId="36" priority="55">
      <formula>OR($B$127="Pas de garantie",$B$127="Caution personnelle et solidaire",$B$127="Garantie à première demande")</formula>
    </cfRule>
  </conditionalFormatting>
  <conditionalFormatting sqref="K175:K186">
    <cfRule type="expression" dxfId="35" priority="52">
      <formula>OR($B$127="Pas de garantie",$B$127="Caution personnelle et solidaire",$B$127="Garantie à première demande")</formula>
    </cfRule>
  </conditionalFormatting>
  <conditionalFormatting sqref="K198:K209">
    <cfRule type="expression" dxfId="34" priority="48">
      <formula>OR($B$104="Pas de garantie",$B$104="Caution personnelle et solidaire",$B$104="Garantie à première demande")</formula>
    </cfRule>
  </conditionalFormatting>
  <conditionalFormatting sqref="K221:K232">
    <cfRule type="expression" dxfId="33" priority="47">
      <formula>OR($B$127="Pas de garantie",$B$127="Caution personnelle et solidaire",$B$127="Garantie à première demande")</formula>
    </cfRule>
  </conditionalFormatting>
  <conditionalFormatting sqref="K244:K255">
    <cfRule type="expression" dxfId="32" priority="44">
      <formula>OR($B$127="Pas de garantie",$B$127="Caution personnelle et solidaire",$B$127="Garantie à première demande")</formula>
    </cfRule>
  </conditionalFormatting>
  <conditionalFormatting sqref="K267:K278">
    <cfRule type="expression" dxfId="31" priority="41">
      <formula>OR($B$127="Pas de garantie",$B$127="Caution personnelle et solidaire",$B$127="Garantie à première demande")</formula>
    </cfRule>
  </conditionalFormatting>
  <conditionalFormatting sqref="K290:K301">
    <cfRule type="expression" dxfId="30" priority="37">
      <formula>OR($B$104="Pas de garantie",$B$104="Caution personnelle et solidaire",$B$104="Garantie à première demande")</formula>
    </cfRule>
  </conditionalFormatting>
  <conditionalFormatting sqref="K313:K324">
    <cfRule type="expression" dxfId="29" priority="36">
      <formula>OR($B$127="Pas de garantie",$B$127="Caution personnelle et solidaire",$B$127="Garantie à première demande")</formula>
    </cfRule>
  </conditionalFormatting>
  <conditionalFormatting sqref="K336:K347">
    <cfRule type="expression" dxfId="28" priority="33">
      <formula>OR($B$127="Pas de garantie",$B$127="Caution personnelle et solidaire",$B$127="Garantie à première demande")</formula>
    </cfRule>
  </conditionalFormatting>
  <conditionalFormatting sqref="K359:K370">
    <cfRule type="expression" dxfId="27" priority="30">
      <formula>OR($B$127="Pas de garantie",$B$127="Caution personnelle et solidaire",$B$127="Garantie à première demande")</formula>
    </cfRule>
  </conditionalFormatting>
  <conditionalFormatting sqref="K382:K393">
    <cfRule type="expression" dxfId="26" priority="27">
      <formula>OR($B$127="Pas de garantie",$B$127="Caution personnelle et solidaire",$B$127="Garantie à première demande")</formula>
    </cfRule>
  </conditionalFormatting>
  <conditionalFormatting sqref="K405:K416">
    <cfRule type="expression" dxfId="25" priority="23">
      <formula>OR($B$104="Pas de garantie",$B$104="Caution personnelle et solidaire",$B$104="Garantie à première demande")</formula>
    </cfRule>
  </conditionalFormatting>
  <conditionalFormatting sqref="K428:K439">
    <cfRule type="expression" dxfId="24" priority="22">
      <formula>OR($B$127="Pas de garantie",$B$127="Caution personnelle et solidaire",$B$127="Garantie à première demande")</formula>
    </cfRule>
  </conditionalFormatting>
  <conditionalFormatting sqref="K451:K462">
    <cfRule type="expression" dxfId="23" priority="19">
      <formula>OR($B$127="Pas de garantie",$B$127="Caution personnelle et solidaire",$B$127="Garantie à première demande")</formula>
    </cfRule>
  </conditionalFormatting>
  <conditionalFormatting sqref="K474:K485">
    <cfRule type="expression" dxfId="22" priority="16">
      <formula>OR($B$127="Pas de garantie",$B$127="Caution personnelle et solidaire",$B$127="Garantie à première demande")</formula>
    </cfRule>
  </conditionalFormatting>
  <conditionalFormatting sqref="K498:K509">
    <cfRule type="expression" dxfId="21" priority="13">
      <formula>OR($B$127="Pas de garantie",$B$127="Caution personnelle et solidaire",$B$127="Garantie à première demande")</formula>
    </cfRule>
  </conditionalFormatting>
  <conditionalFormatting sqref="K521:K532">
    <cfRule type="expression" dxfId="20" priority="9">
      <formula>OR($B$104="Pas de garantie",$B$104="Caution personnelle et solidaire",$B$104="Garantie à première demande")</formula>
    </cfRule>
  </conditionalFormatting>
  <conditionalFormatting sqref="K544:K555">
    <cfRule type="expression" dxfId="19" priority="8">
      <formula>OR($B$127="Pas de garantie",$B$127="Caution personnelle et solidaire",$B$127="Garantie à première demande")</formula>
    </cfRule>
  </conditionalFormatting>
  <conditionalFormatting sqref="K567:K578">
    <cfRule type="expression" dxfId="18" priority="5">
      <formula>OR($B$127="Pas de garantie",$B$127="Caution personnelle et solidaire",$B$127="Garantie à première demande")</formula>
    </cfRule>
  </conditionalFormatting>
  <conditionalFormatting sqref="K590:K601">
    <cfRule type="expression" dxfId="17" priority="2">
      <formula>OR($B$127="Pas de garantie",$B$127="Caution personnelle et solidaire",$B$127="Garantie à première demande")</formula>
    </cfRule>
  </conditionalFormatting>
  <conditionalFormatting sqref="S14:S25 S37:S48 S60:S71 S83:S94 S106:S117 S129:S140">
    <cfRule type="containsText" dxfId="16" priority="57" operator="containsText" text="Contrôle">
      <formula>NOT(ISERROR(SEARCH("Contrôle",S14)))</formula>
    </cfRule>
  </conditionalFormatting>
  <conditionalFormatting sqref="S152:S163">
    <cfRule type="containsText" dxfId="15" priority="54" operator="containsText" text="Contrôle">
      <formula>NOT(ISERROR(SEARCH("Contrôle",S152)))</formula>
    </cfRule>
  </conditionalFormatting>
  <conditionalFormatting sqref="S175:S186">
    <cfRule type="containsText" dxfId="14" priority="51" operator="containsText" text="Contrôle">
      <formula>NOT(ISERROR(SEARCH("Contrôle",S175)))</formula>
    </cfRule>
  </conditionalFormatting>
  <conditionalFormatting sqref="S198:S209 S221:S232">
    <cfRule type="containsText" dxfId="13" priority="46" operator="containsText" text="Contrôle">
      <formula>NOT(ISERROR(SEARCH("Contrôle",S198)))</formula>
    </cfRule>
  </conditionalFormatting>
  <conditionalFormatting sqref="S244:S255">
    <cfRule type="containsText" dxfId="12" priority="43" operator="containsText" text="Contrôle">
      <formula>NOT(ISERROR(SEARCH("Contrôle",S244)))</formula>
    </cfRule>
  </conditionalFormatting>
  <conditionalFormatting sqref="S267:S278">
    <cfRule type="containsText" dxfId="11" priority="40" operator="containsText" text="Contrôle">
      <formula>NOT(ISERROR(SEARCH("Contrôle",S267)))</formula>
    </cfRule>
  </conditionalFormatting>
  <conditionalFormatting sqref="S290:S301 S313:S324">
    <cfRule type="containsText" dxfId="10" priority="35" operator="containsText" text="Contrôle">
      <formula>NOT(ISERROR(SEARCH("Contrôle",S290)))</formula>
    </cfRule>
  </conditionalFormatting>
  <conditionalFormatting sqref="S336:S347">
    <cfRule type="containsText" dxfId="9" priority="32" operator="containsText" text="Contrôle">
      <formula>NOT(ISERROR(SEARCH("Contrôle",S336)))</formula>
    </cfRule>
  </conditionalFormatting>
  <conditionalFormatting sqref="S359:S370">
    <cfRule type="containsText" dxfId="8" priority="29" operator="containsText" text="Contrôle">
      <formula>NOT(ISERROR(SEARCH("Contrôle",S359)))</formula>
    </cfRule>
  </conditionalFormatting>
  <conditionalFormatting sqref="S382:S393">
    <cfRule type="containsText" dxfId="7" priority="26" operator="containsText" text="Contrôle">
      <formula>NOT(ISERROR(SEARCH("Contrôle",S382)))</formula>
    </cfRule>
  </conditionalFormatting>
  <conditionalFormatting sqref="S405:S416 S428:S439">
    <cfRule type="containsText" dxfId="6" priority="21" operator="containsText" text="Contrôle">
      <formula>NOT(ISERROR(SEARCH("Contrôle",S405)))</formula>
    </cfRule>
  </conditionalFormatting>
  <conditionalFormatting sqref="S451:S462">
    <cfRule type="containsText" dxfId="5" priority="18" operator="containsText" text="Contrôle">
      <formula>NOT(ISERROR(SEARCH("Contrôle",S451)))</formula>
    </cfRule>
  </conditionalFormatting>
  <conditionalFormatting sqref="S474:S485">
    <cfRule type="containsText" dxfId="4" priority="15" operator="containsText" text="Contrôle">
      <formula>NOT(ISERROR(SEARCH("Contrôle",S474)))</formula>
    </cfRule>
  </conditionalFormatting>
  <conditionalFormatting sqref="S498:S509">
    <cfRule type="containsText" dxfId="3" priority="12" operator="containsText" text="Contrôle">
      <formula>NOT(ISERROR(SEARCH("Contrôle",S498)))</formula>
    </cfRule>
  </conditionalFormatting>
  <conditionalFormatting sqref="S521:S532 S544:S555">
    <cfRule type="containsText" dxfId="2" priority="7" operator="containsText" text="Contrôle">
      <formula>NOT(ISERROR(SEARCH("Contrôle",S521)))</formula>
    </cfRule>
  </conditionalFormatting>
  <conditionalFormatting sqref="S567:S578">
    <cfRule type="containsText" dxfId="1" priority="4" operator="containsText" text="Contrôle">
      <formula>NOT(ISERROR(SEARCH("Contrôle",S567)))</formula>
    </cfRule>
  </conditionalFormatting>
  <conditionalFormatting sqref="S590:S601">
    <cfRule type="containsText" dxfId="0" priority="1" operator="containsText" text="Contrôle">
      <formula>NOT(ISERROR(SEARCH("Contrôle",S590)))</formula>
    </cfRule>
  </conditionalFormatting>
  <dataValidations count="2">
    <dataValidation type="list" allowBlank="1" showInputMessage="1" showErrorMessage="1" sqref="B12:C12 B35:C35 B58:C58 B81:C81 B104:C104 B127:C127 B150:C150 B173:C173 B196:C196 B219:C219 B242:C242 B265:C265 B288:C288 B311:C311 B334:C334 B357:C357 B380:C380 B403:C403 B426:C426 B449:C449 B472:C472 B496:C496 B519:C519 B542:C542 B565:C565 B588:C588" xr:uid="{E785A687-7065-4689-8681-65F52B2759E9}">
      <formula1>"Pas de garantie,Retenue de garantie,Caution personnelle et solidaire,Garantie à première demande,"</formula1>
    </dataValidation>
    <dataValidation type="list" allowBlank="1" showInputMessage="1" showErrorMessage="1" sqref="T14:W25 T60:W71 T83:W94 T106:W117 T37:W48 T129:W140 R37:R48 R60:R71 R83:R94 R106:R117 P37:P48 P60:P71 P83:P94 P106:P117 P129:P140 R129:R140 T152:W163 P152:P163 R152:R163 T175:W186 P175:P186 R175:R186 T198:W209 T221:W232 R198:R209 P198:P209 P221:P232 R221:R232 T244:W255 P244:P255 R244:R255 T267:W278 P267:P278 R267:R278 T290:W301 T313:W324 R290:R301 P290:P301 P313:P324 R313:R324 T336:W347 P336:P347 R336:R347 T359:W370 P359:P370 R359:R370 T382:W393 P382:P393 R382:R393 T405:W416 T428:W439 R405:R416 P405:P416 P428:P439 R428:R439 T451:W462 P451:P462 R451:R462 T474:W485 P474:P485 R474:R485 T498:W509 P498:P509 R498:R509 T521:W532 T544:W555 R521:R532 P521:P532 P544:P555 R544:R555 T567:W578 P567:P578 R567:R578 T590:W601 P590:P601 R590:R601" xr:uid="{77395126-2A0A-4F22-A956-8DC5B3B86E0A}">
      <formula1>"conforme,non conforme"</formula1>
    </dataValidation>
  </dataValidations>
  <pageMargins left="0.70866141732283472" right="0.70866141732283472" top="0.39370078740157483" bottom="0.55118110236220474" header="0.31496062992125984" footer="0.31496062992125984"/>
  <pageSetup paperSize="9" scale="38" fitToHeight="0" orientation="landscape" r:id="rId1"/>
  <headerFooter>
    <oddFooter>&amp;Rpage &amp;P</oddFooter>
  </headerFooter>
  <rowBreaks count="5" manualBreakCount="5">
    <brk id="30" max="16383" man="1"/>
    <brk id="53" max="16383" man="1"/>
    <brk id="76" max="16383" man="1"/>
    <brk id="99" max="16383" man="1"/>
    <brk id="122" max="16383" man="1"/>
  </rowBreak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5F2C897C-8471-405D-B0E0-E60153DF7AF4}">
          <x14:formula1>
            <xm:f>Listes!$B$3:$B$10</xm:f>
          </x14:formula1>
          <xm:sqref>A14:A25 A37:A48 A60:A71 A83:A94 A106:A117 A129:A140 A152:A163 A175:A186 A198:A209 A221:A232 A244:A255 A267:A278 A290:A301 A313:A324 A336:A347 A359:A370 A382:A393 A405:A416 A428:A439 A451:A462 A474:A485 A498:A509 A521:A532 A544:A555 A567:A578 A590:A601</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EA3E8-25B5-4B2D-88C1-8E20F88666DE}">
  <sheetPr>
    <tabColor rgb="FFFFC000"/>
    <pageSetUpPr fitToPage="1"/>
  </sheetPr>
  <dimension ref="A1:K24"/>
  <sheetViews>
    <sheetView view="pageBreakPreview" zoomScaleNormal="100" zoomScaleSheetLayoutView="100" workbookViewId="0">
      <selection activeCell="B9" sqref="B9"/>
    </sheetView>
  </sheetViews>
  <sheetFormatPr baseColWidth="10" defaultColWidth="11" defaultRowHeight="14.25" x14ac:dyDescent="0.2"/>
  <cols>
    <col min="1" max="1" width="29.25" style="7" customWidth="1"/>
    <col min="2" max="2" width="32.75" style="7" customWidth="1"/>
    <col min="3" max="3" width="16" style="7" customWidth="1"/>
    <col min="4" max="5" width="32.75" style="7" customWidth="1"/>
    <col min="6" max="6" width="14.25" style="7" customWidth="1"/>
    <col min="7" max="8" width="12.25" style="7" customWidth="1"/>
    <col min="9" max="9" width="14.25" style="7" bestFit="1" customWidth="1"/>
    <col min="10" max="16384" width="11" style="7"/>
  </cols>
  <sheetData>
    <row r="1" spans="1:11" s="37" customFormat="1" ht="18" x14ac:dyDescent="0.2">
      <c r="A1" s="403" t="s">
        <v>172</v>
      </c>
      <c r="B1" s="403"/>
      <c r="C1" s="403"/>
      <c r="D1" s="403"/>
      <c r="E1" s="403"/>
      <c r="F1" s="403"/>
      <c r="G1" s="403"/>
      <c r="H1" s="403"/>
      <c r="I1" s="136"/>
      <c r="J1" s="137"/>
      <c r="K1" s="138"/>
    </row>
    <row r="2" spans="1:11" s="37" customFormat="1" ht="18" x14ac:dyDescent="0.2">
      <c r="A2" s="160"/>
      <c r="B2" s="160"/>
      <c r="C2" s="160"/>
      <c r="D2" s="160"/>
      <c r="E2" s="160"/>
      <c r="F2" s="160"/>
      <c r="G2" s="160"/>
      <c r="H2" s="160"/>
      <c r="I2" s="136"/>
      <c r="J2" s="137"/>
      <c r="K2" s="138"/>
    </row>
    <row r="3" spans="1:11" s="37" customFormat="1" ht="18" x14ac:dyDescent="0.2">
      <c r="A3" s="5" t="s">
        <v>21</v>
      </c>
      <c r="B3" s="408">
        <f>Dépenses!C4</f>
        <v>0</v>
      </c>
      <c r="C3" s="409"/>
      <c r="F3" s="137"/>
      <c r="G3" s="139"/>
      <c r="H3" s="139"/>
      <c r="I3" s="136"/>
      <c r="J3" s="137"/>
      <c r="K3" s="138"/>
    </row>
    <row r="4" spans="1:11" s="37" customFormat="1" ht="18" x14ac:dyDescent="0.2">
      <c r="A4" s="80" t="s">
        <v>120</v>
      </c>
      <c r="B4" s="408">
        <f>Dépenses!C5</f>
        <v>0</v>
      </c>
      <c r="C4" s="409"/>
      <c r="F4" s="137"/>
      <c r="G4" s="139"/>
      <c r="H4" s="139"/>
      <c r="I4" s="136"/>
      <c r="J4" s="137"/>
      <c r="K4" s="138"/>
    </row>
    <row r="5" spans="1:11" s="37" customFormat="1" ht="18" x14ac:dyDescent="0.2">
      <c r="A5" s="81" t="s">
        <v>20</v>
      </c>
      <c r="B5" s="408">
        <f>Dépenses!C6</f>
        <v>0</v>
      </c>
      <c r="C5" s="409"/>
      <c r="F5" s="137"/>
      <c r="G5" s="139"/>
      <c r="H5" s="139"/>
      <c r="I5" s="136"/>
      <c r="J5" s="137"/>
      <c r="K5" s="138"/>
    </row>
    <row r="6" spans="1:11" s="37" customFormat="1" ht="18" x14ac:dyDescent="0.2">
      <c r="A6" s="5" t="s">
        <v>122</v>
      </c>
      <c r="B6" s="408">
        <f>Dépenses!C7</f>
        <v>0</v>
      </c>
      <c r="C6" s="409"/>
      <c r="F6" s="137"/>
      <c r="G6" s="139"/>
      <c r="H6" s="139"/>
      <c r="I6" s="136"/>
      <c r="J6" s="137"/>
      <c r="K6" s="138"/>
    </row>
    <row r="7" spans="1:11" s="141" customFormat="1" x14ac:dyDescent="0.2">
      <c r="A7"/>
      <c r="B7"/>
      <c r="C7"/>
      <c r="D7" s="140"/>
      <c r="E7"/>
      <c r="F7" s="404" t="s">
        <v>173</v>
      </c>
      <c r="G7" s="405"/>
      <c r="H7" s="405"/>
      <c r="I7" s="406"/>
    </row>
    <row r="8" spans="1:11" s="141" customFormat="1" ht="25.5" x14ac:dyDescent="0.2">
      <c r="A8" s="164"/>
      <c r="B8" s="142" t="s">
        <v>174</v>
      </c>
      <c r="C8" s="142" t="s">
        <v>175</v>
      </c>
      <c r="D8" s="142" t="s">
        <v>176</v>
      </c>
      <c r="E8" s="142" t="s">
        <v>177</v>
      </c>
      <c r="F8" s="161" t="s">
        <v>178</v>
      </c>
      <c r="G8" s="161" t="s">
        <v>178</v>
      </c>
      <c r="H8" s="161" t="s">
        <v>178</v>
      </c>
      <c r="I8" s="143" t="s">
        <v>179</v>
      </c>
    </row>
    <row r="9" spans="1:11" s="141" customFormat="1" ht="39.950000000000003" customHeight="1" x14ac:dyDescent="0.2">
      <c r="A9" s="407" t="s">
        <v>183</v>
      </c>
      <c r="B9" s="161"/>
      <c r="C9" s="161"/>
      <c r="D9" s="161"/>
      <c r="E9" s="161"/>
      <c r="F9" s="161"/>
      <c r="G9" s="161"/>
      <c r="H9" s="161"/>
      <c r="I9" s="144">
        <f t="shared" ref="I9:I15" si="0">SUM(F9:H9)</f>
        <v>0</v>
      </c>
    </row>
    <row r="10" spans="1:11" s="141" customFormat="1" ht="39.950000000000003" customHeight="1" x14ac:dyDescent="0.2">
      <c r="A10" s="407"/>
      <c r="B10" s="161"/>
      <c r="C10" s="161"/>
      <c r="D10" s="161"/>
      <c r="E10" s="161"/>
      <c r="F10" s="161"/>
      <c r="G10" s="161"/>
      <c r="H10" s="161"/>
      <c r="I10" s="144">
        <f t="shared" si="0"/>
        <v>0</v>
      </c>
    </row>
    <row r="11" spans="1:11" s="141" customFormat="1" ht="39.950000000000003" customHeight="1" x14ac:dyDescent="0.2">
      <c r="A11" s="407" t="s">
        <v>180</v>
      </c>
      <c r="B11" s="161"/>
      <c r="C11" s="161"/>
      <c r="D11" s="161"/>
      <c r="E11" s="161"/>
      <c r="F11" s="161"/>
      <c r="G11" s="161"/>
      <c r="H11" s="161"/>
      <c r="I11" s="144">
        <f t="shared" si="0"/>
        <v>0</v>
      </c>
    </row>
    <row r="12" spans="1:11" s="141" customFormat="1" ht="39.950000000000003" customHeight="1" x14ac:dyDescent="0.2">
      <c r="A12" s="407"/>
      <c r="B12" s="161"/>
      <c r="C12" s="161"/>
      <c r="D12" s="161"/>
      <c r="E12" s="161"/>
      <c r="F12" s="161"/>
      <c r="G12" s="161"/>
      <c r="H12" s="161"/>
      <c r="I12" s="144">
        <f t="shared" si="0"/>
        <v>0</v>
      </c>
    </row>
    <row r="13" spans="1:11" s="141" customFormat="1" ht="12.75" x14ac:dyDescent="0.2">
      <c r="A13" s="145"/>
      <c r="B13" s="146"/>
      <c r="C13" s="147"/>
      <c r="D13" s="148"/>
      <c r="E13" s="149" t="s">
        <v>181</v>
      </c>
      <c r="F13" s="150">
        <f>SUMIFS(F9:F12,$C9:$C12,"public")</f>
        <v>0</v>
      </c>
      <c r="G13" s="150">
        <f>SUMIFS(G9:G12,$C9:$C12,"public")</f>
        <v>0</v>
      </c>
      <c r="H13" s="150">
        <f>SUMIFS(H9:H12,$C9:$C12,"public")</f>
        <v>0</v>
      </c>
      <c r="I13" s="151">
        <f t="shared" si="0"/>
        <v>0</v>
      </c>
    </row>
    <row r="14" spans="1:11" s="141" customFormat="1" ht="12.75" x14ac:dyDescent="0.2">
      <c r="A14" s="152"/>
      <c r="B14" s="153"/>
      <c r="C14" s="147"/>
      <c r="D14" s="154"/>
      <c r="E14" s="155" t="s">
        <v>182</v>
      </c>
      <c r="F14" s="150">
        <f>SUMIFS(F9:F12,$C9:$C12,"privé")</f>
        <v>0</v>
      </c>
      <c r="G14" s="150">
        <f>SUMIFS(G9:G12,$C9:$C12,"privé")</f>
        <v>0</v>
      </c>
      <c r="H14" s="150">
        <f>SUMIFS(H9:H12,$C9:$C12,"privé")</f>
        <v>0</v>
      </c>
      <c r="I14" s="151">
        <f t="shared" si="0"/>
        <v>0</v>
      </c>
    </row>
    <row r="15" spans="1:11" s="141" customFormat="1" ht="12.75" x14ac:dyDescent="0.2">
      <c r="A15" s="145"/>
      <c r="B15" s="153"/>
      <c r="C15" s="156"/>
      <c r="D15" s="148"/>
      <c r="E15" s="146" t="s">
        <v>179</v>
      </c>
      <c r="F15" s="157">
        <f>SUM(F13:F14)</f>
        <v>0</v>
      </c>
      <c r="G15" s="157">
        <f>SUM(G13:G14)</f>
        <v>0</v>
      </c>
      <c r="H15" s="157">
        <f>SUM(H13:H14)</f>
        <v>0</v>
      </c>
      <c r="I15" s="144">
        <f t="shared" si="0"/>
        <v>0</v>
      </c>
    </row>
    <row r="16" spans="1:11" s="158" customFormat="1" x14ac:dyDescent="0.2">
      <c r="A16" s="141"/>
      <c r="B16" s="141"/>
      <c r="C16" s="141"/>
      <c r="D16" s="141"/>
      <c r="E16" s="141"/>
      <c r="F16" s="141"/>
    </row>
    <row r="17" spans="4:5" x14ac:dyDescent="0.2">
      <c r="D17" s="159" t="s">
        <v>187</v>
      </c>
    </row>
    <row r="18" spans="4:5" x14ac:dyDescent="0.2">
      <c r="D18" s="162" t="s">
        <v>184</v>
      </c>
      <c r="E18" s="169"/>
    </row>
    <row r="19" spans="4:5" x14ac:dyDescent="0.2">
      <c r="D19" s="163" t="s">
        <v>132</v>
      </c>
      <c r="E19" s="170"/>
    </row>
    <row r="20" spans="4:5" x14ac:dyDescent="0.2">
      <c r="D20" s="163" t="s">
        <v>168</v>
      </c>
      <c r="E20" s="170"/>
    </row>
    <row r="21" spans="4:5" x14ac:dyDescent="0.2">
      <c r="D21" s="163" t="s">
        <v>185</v>
      </c>
      <c r="E21" s="170"/>
    </row>
    <row r="22" spans="4:5" x14ac:dyDescent="0.2">
      <c r="D22" s="397" t="s">
        <v>186</v>
      </c>
      <c r="E22" s="398"/>
    </row>
    <row r="23" spans="4:5" x14ac:dyDescent="0.2">
      <c r="D23" s="399"/>
      <c r="E23" s="400"/>
    </row>
    <row r="24" spans="4:5" x14ac:dyDescent="0.2">
      <c r="D24" s="401"/>
      <c r="E24" s="402"/>
    </row>
  </sheetData>
  <mergeCells count="9">
    <mergeCell ref="D22:E24"/>
    <mergeCell ref="A1:H1"/>
    <mergeCell ref="F7:I7"/>
    <mergeCell ref="A9:A10"/>
    <mergeCell ref="A11:A12"/>
    <mergeCell ref="B3:C3"/>
    <mergeCell ref="B4:C4"/>
    <mergeCell ref="B5:C5"/>
    <mergeCell ref="B6:C6"/>
  </mergeCells>
  <dataValidations count="1">
    <dataValidation type="list" allowBlank="1" showInputMessage="1" showErrorMessage="1" sqref="C9:C12" xr:uid="{3BCBC4A6-830A-4453-8646-3B041B4BE647}">
      <formula1>"public,privé"</formula1>
    </dataValidation>
  </dataValidations>
  <pageMargins left="0.7" right="0.7" top="0.75" bottom="0.75" header="0.3" footer="0.3"/>
  <pageSetup paperSize="9" scale="61" orientation="landscape"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pageSetUpPr fitToPage="1"/>
  </sheetPr>
  <dimension ref="A1:AA38"/>
  <sheetViews>
    <sheetView view="pageBreakPreview" zoomScale="85" zoomScaleNormal="85" zoomScaleSheetLayoutView="85" workbookViewId="0">
      <pane ySplit="11" topLeftCell="A12" activePane="bottomLeft" state="frozenSplit"/>
      <selection pane="bottomLeft" activeCell="B12" sqref="B12"/>
    </sheetView>
  </sheetViews>
  <sheetFormatPr baseColWidth="10" defaultRowHeight="14.25" x14ac:dyDescent="0.2"/>
  <cols>
    <col min="1" max="1" width="29.875" customWidth="1"/>
    <col min="2" max="2" width="26.5" customWidth="1"/>
    <col min="3" max="3" width="23.25" customWidth="1"/>
    <col min="4" max="4" width="22.625" customWidth="1"/>
    <col min="5" max="5" width="12.875" customWidth="1"/>
    <col min="6" max="6" width="17.25" customWidth="1"/>
    <col min="7" max="7" width="18" customWidth="1"/>
    <col min="8" max="8" width="16.75" customWidth="1"/>
    <col min="9" max="9" width="10.5" customWidth="1"/>
    <col min="10" max="10" width="13.75" customWidth="1"/>
    <col min="11" max="11" width="14.75" customWidth="1"/>
    <col min="12" max="12" width="8.75" customWidth="1"/>
    <col min="13" max="13" width="14" customWidth="1"/>
    <col min="14" max="14" width="14.375" customWidth="1"/>
    <col min="15" max="15" width="12.5" customWidth="1"/>
    <col min="16" max="16" width="29.75" customWidth="1"/>
  </cols>
  <sheetData>
    <row r="1" spans="1:27" s="7" customFormat="1" ht="27" customHeight="1" x14ac:dyDescent="0.2">
      <c r="A1" s="8" t="s">
        <v>102</v>
      </c>
      <c r="L1"/>
    </row>
    <row r="2" spans="1:27" s="7" customFormat="1" ht="20.25" x14ac:dyDescent="0.2">
      <c r="A2" s="8"/>
      <c r="L2"/>
    </row>
    <row r="3" spans="1:27" s="1" customFormat="1" ht="20.25" customHeight="1" x14ac:dyDescent="0.2">
      <c r="A3" s="5" t="s">
        <v>21</v>
      </c>
      <c r="B3" s="455">
        <f>Dépenses!C4</f>
        <v>0</v>
      </c>
      <c r="C3" s="455"/>
      <c r="L3"/>
    </row>
    <row r="4" spans="1:27" s="1" customFormat="1" ht="20.25" customHeight="1" x14ac:dyDescent="0.2">
      <c r="A4" s="80" t="s">
        <v>120</v>
      </c>
      <c r="B4" s="455">
        <f>Dépenses!C5</f>
        <v>0</v>
      </c>
      <c r="C4" s="455"/>
      <c r="D4" s="17"/>
      <c r="J4" s="18"/>
      <c r="L4"/>
    </row>
    <row r="5" spans="1:27" s="1" customFormat="1" ht="20.25" customHeight="1" x14ac:dyDescent="0.2">
      <c r="A5" s="81" t="s">
        <v>20</v>
      </c>
      <c r="B5" s="455">
        <f>Dépenses!C6</f>
        <v>0</v>
      </c>
      <c r="C5" s="455"/>
      <c r="L5"/>
    </row>
    <row r="6" spans="1:27" s="1" customFormat="1" ht="20.25" customHeight="1" x14ac:dyDescent="0.2">
      <c r="A6" s="5" t="s">
        <v>119</v>
      </c>
      <c r="B6" s="455">
        <f>Dépenses!C7</f>
        <v>0</v>
      </c>
      <c r="C6" s="455"/>
      <c r="L6"/>
    </row>
    <row r="7" spans="1:27" s="1" customFormat="1" ht="20.25" customHeight="1" x14ac:dyDescent="0.2">
      <c r="A7" s="5" t="s">
        <v>82</v>
      </c>
      <c r="B7" s="455" t="str">
        <f>IF(Dépenses!C8="","",Dépenses!C8)</f>
        <v>Acompte</v>
      </c>
      <c r="C7" s="455"/>
      <c r="L7"/>
    </row>
    <row r="8" spans="1:27" s="1" customFormat="1" ht="20.25" customHeight="1" x14ac:dyDescent="0.2">
      <c r="A8" s="5" t="s">
        <v>85</v>
      </c>
      <c r="B8" s="454" t="str">
        <f>IF(Dépenses!C9="","",Dépenses!C9)</f>
        <v/>
      </c>
      <c r="C8" s="454"/>
      <c r="L8"/>
    </row>
    <row r="9" spans="1:27" s="1" customFormat="1" ht="20.25" customHeight="1" x14ac:dyDescent="0.2">
      <c r="B9" s="16"/>
      <c r="D9" s="17"/>
      <c r="L9"/>
    </row>
    <row r="10" spans="1:27" s="9" customFormat="1" ht="36" customHeight="1" x14ac:dyDescent="0.25">
      <c r="A10" s="448" t="s">
        <v>88</v>
      </c>
      <c r="B10" s="449"/>
      <c r="C10" s="449"/>
      <c r="D10" s="449"/>
      <c r="E10" s="449"/>
      <c r="F10" s="449"/>
      <c r="G10" s="449"/>
      <c r="H10" s="449"/>
      <c r="I10" s="449"/>
      <c r="J10" s="449"/>
      <c r="K10" s="450"/>
      <c r="L10"/>
      <c r="M10" s="447" t="s">
        <v>63</v>
      </c>
      <c r="N10" s="447"/>
      <c r="O10" s="447"/>
      <c r="P10" s="447"/>
      <c r="Q10" s="1"/>
      <c r="R10" s="1"/>
      <c r="S10" s="1"/>
      <c r="T10" s="1"/>
      <c r="U10" s="1"/>
      <c r="V10" s="1"/>
      <c r="W10" s="1"/>
      <c r="X10" s="1"/>
      <c r="Y10" s="1"/>
      <c r="Z10" s="1"/>
      <c r="AA10" s="1"/>
    </row>
    <row r="11" spans="1:27" s="9" customFormat="1" ht="41.25" customHeight="1" x14ac:dyDescent="0.25">
      <c r="A11" s="46" t="s">
        <v>107</v>
      </c>
      <c r="B11" s="46" t="s">
        <v>128</v>
      </c>
      <c r="C11" s="46" t="s">
        <v>43</v>
      </c>
      <c r="D11" s="46" t="s">
        <v>65</v>
      </c>
      <c r="E11" s="46" t="s">
        <v>136</v>
      </c>
      <c r="F11" s="46" t="s">
        <v>67</v>
      </c>
      <c r="G11" s="46" t="s">
        <v>66</v>
      </c>
      <c r="H11" s="46" t="s">
        <v>42</v>
      </c>
      <c r="I11" s="46" t="s">
        <v>37</v>
      </c>
      <c r="J11" s="46" t="s">
        <v>121</v>
      </c>
      <c r="K11" s="46" t="s">
        <v>41</v>
      </c>
      <c r="L11"/>
      <c r="M11" s="183" t="s">
        <v>40</v>
      </c>
      <c r="N11" s="183" t="s">
        <v>39</v>
      </c>
      <c r="O11" s="183" t="s">
        <v>38</v>
      </c>
      <c r="P11" s="183" t="s">
        <v>14</v>
      </c>
      <c r="Q11" s="1"/>
      <c r="R11" s="1"/>
      <c r="S11" s="1"/>
      <c r="T11" s="1"/>
      <c r="U11" s="1"/>
      <c r="V11" s="1"/>
      <c r="W11" s="1"/>
      <c r="X11" s="1"/>
      <c r="Y11" s="1"/>
      <c r="Z11" s="1"/>
      <c r="AA11" s="1"/>
    </row>
    <row r="12" spans="1:27" s="9" customFormat="1" ht="29.25" customHeight="1" x14ac:dyDescent="0.25">
      <c r="A12" s="64" t="s">
        <v>105</v>
      </c>
      <c r="B12" s="126"/>
      <c r="C12" s="126"/>
      <c r="D12" s="126"/>
      <c r="E12" s="126"/>
      <c r="F12" s="127"/>
      <c r="G12" s="128"/>
      <c r="H12" s="127"/>
      <c r="I12" s="82" t="str">
        <f xml:space="preserve"> IF(H12="","",H12/F12)</f>
        <v/>
      </c>
      <c r="J12" s="132"/>
      <c r="K12" s="126"/>
      <c r="L12"/>
      <c r="M12" s="184"/>
      <c r="N12" s="185"/>
      <c r="O12" s="186"/>
      <c r="P12" s="185"/>
      <c r="Q12" s="1"/>
      <c r="R12" s="1"/>
      <c r="S12" s="1"/>
      <c r="T12" s="1"/>
      <c r="U12" s="1"/>
      <c r="V12" s="1"/>
      <c r="W12" s="1"/>
      <c r="X12" s="1"/>
      <c r="Y12" s="1"/>
      <c r="Z12" s="1"/>
      <c r="AA12" s="1"/>
    </row>
    <row r="13" spans="1:27" s="9" customFormat="1" ht="29.25" customHeight="1" x14ac:dyDescent="0.25">
      <c r="A13" s="64" t="s">
        <v>106</v>
      </c>
      <c r="B13" s="126"/>
      <c r="C13" s="126"/>
      <c r="D13" s="126"/>
      <c r="E13" s="126"/>
      <c r="F13" s="127"/>
      <c r="G13" s="128"/>
      <c r="H13" s="127"/>
      <c r="I13" s="82" t="str">
        <f t="shared" ref="I13:I15" si="0" xml:space="preserve"> IF(H13="","",H13/F13)</f>
        <v/>
      </c>
      <c r="J13" s="132"/>
      <c r="K13" s="126"/>
      <c r="L13"/>
      <c r="M13" s="185"/>
      <c r="N13" s="185"/>
      <c r="O13" s="186"/>
      <c r="P13" s="185"/>
      <c r="Q13" s="1"/>
      <c r="R13" s="1"/>
      <c r="S13" s="1"/>
      <c r="T13" s="1"/>
      <c r="U13" s="1"/>
      <c r="V13" s="1"/>
      <c r="W13" s="1"/>
      <c r="X13" s="1"/>
      <c r="Y13" s="1"/>
      <c r="Z13" s="1"/>
      <c r="AA13" s="1"/>
    </row>
    <row r="14" spans="1:27" s="9" customFormat="1" ht="29.25" customHeight="1" x14ac:dyDescent="0.25">
      <c r="A14" s="64" t="s">
        <v>164</v>
      </c>
      <c r="B14" s="129"/>
      <c r="C14" s="129"/>
      <c r="D14" s="129"/>
      <c r="E14" s="126"/>
      <c r="F14" s="130"/>
      <c r="G14" s="131"/>
      <c r="H14" s="130"/>
      <c r="I14" s="82" t="str">
        <f t="shared" si="0"/>
        <v/>
      </c>
      <c r="J14" s="133"/>
      <c r="K14" s="129"/>
      <c r="L14"/>
      <c r="M14" s="185"/>
      <c r="N14" s="185"/>
      <c r="O14" s="186"/>
      <c r="P14" s="185"/>
      <c r="Q14" s="1"/>
      <c r="R14" s="1"/>
      <c r="S14" s="1"/>
      <c r="T14" s="1"/>
      <c r="U14" s="1"/>
      <c r="V14" s="1"/>
      <c r="W14" s="1"/>
      <c r="X14" s="1"/>
      <c r="Y14" s="1"/>
      <c r="Z14" s="1"/>
      <c r="AA14" s="1"/>
    </row>
    <row r="15" spans="1:27" s="9" customFormat="1" ht="44.25" customHeight="1" x14ac:dyDescent="0.25">
      <c r="A15" s="64" t="s">
        <v>165</v>
      </c>
      <c r="B15" s="129"/>
      <c r="C15" s="129"/>
      <c r="D15" s="129"/>
      <c r="E15" s="126"/>
      <c r="F15" s="130"/>
      <c r="G15" s="131"/>
      <c r="H15" s="130"/>
      <c r="I15" s="82" t="str">
        <f t="shared" si="0"/>
        <v/>
      </c>
      <c r="J15" s="133"/>
      <c r="K15" s="129"/>
      <c r="L15"/>
      <c r="M15" s="185"/>
      <c r="N15" s="185"/>
      <c r="O15" s="186"/>
      <c r="P15" s="185"/>
      <c r="Q15" s="1"/>
      <c r="R15" s="1"/>
      <c r="S15" s="1"/>
      <c r="T15" s="1"/>
      <c r="U15" s="1"/>
      <c r="V15" s="1"/>
      <c r="W15" s="1"/>
      <c r="X15" s="1"/>
      <c r="Y15" s="1"/>
      <c r="Z15" s="1"/>
      <c r="AA15" s="1"/>
    </row>
    <row r="16" spans="1:27" s="9" customFormat="1" ht="29.25" customHeight="1" x14ac:dyDescent="0.25">
      <c r="A16" s="13" t="s">
        <v>56</v>
      </c>
      <c r="B16" s="456"/>
      <c r="C16" s="457"/>
      <c r="D16" s="457"/>
      <c r="E16" s="458"/>
      <c r="F16" s="29">
        <f>SUM(F12:F15)</f>
        <v>0</v>
      </c>
      <c r="G16" s="29">
        <f>SUM(G12:G15)</f>
        <v>0</v>
      </c>
      <c r="H16" s="29">
        <f>SUM(H12:H15)</f>
        <v>0</v>
      </c>
      <c r="I16" s="83"/>
      <c r="J16" s="134"/>
      <c r="K16" s="135"/>
      <c r="L16"/>
      <c r="M16"/>
      <c r="N16"/>
      <c r="O16" s="187">
        <f t="shared" ref="O16" si="1">SUM(O12:O15)</f>
        <v>0</v>
      </c>
      <c r="P16"/>
      <c r="Q16" s="1"/>
      <c r="R16" s="1"/>
      <c r="S16" s="1"/>
      <c r="T16" s="1"/>
      <c r="U16" s="1"/>
      <c r="V16" s="1"/>
      <c r="W16" s="1"/>
      <c r="X16" s="1"/>
      <c r="Y16" s="1"/>
      <c r="Z16" s="1"/>
      <c r="AA16" s="1"/>
    </row>
    <row r="17" spans="1:27" s="11" customFormat="1" ht="14.25" customHeight="1" x14ac:dyDescent="0.2">
      <c r="A17" s="26"/>
      <c r="B17" s="26"/>
      <c r="C17" s="27"/>
      <c r="D17" s="19"/>
      <c r="E17" s="19"/>
      <c r="F17" s="19"/>
      <c r="G17" s="19"/>
      <c r="H17" s="19"/>
      <c r="I17" s="19"/>
      <c r="J17" s="19"/>
      <c r="K17" s="19"/>
      <c r="L17"/>
      <c r="M17" s="19"/>
      <c r="P17" s="1"/>
      <c r="Q17" s="1"/>
      <c r="R17" s="1"/>
      <c r="S17" s="1"/>
      <c r="T17" s="1"/>
      <c r="U17" s="1"/>
      <c r="V17" s="1"/>
      <c r="W17" s="1"/>
      <c r="X17" s="1"/>
      <c r="Y17" s="1"/>
      <c r="Z17" s="1"/>
    </row>
    <row r="18" spans="1:27" x14ac:dyDescent="0.2">
      <c r="Q18" s="1"/>
      <c r="R18" s="1"/>
      <c r="S18" s="1"/>
      <c r="T18" s="1"/>
      <c r="U18" s="1"/>
      <c r="V18" s="1"/>
      <c r="W18" s="1"/>
      <c r="X18" s="1"/>
      <c r="Y18" s="1"/>
      <c r="Z18" s="1"/>
      <c r="AA18" s="1"/>
    </row>
    <row r="19" spans="1:27" ht="21" customHeight="1" x14ac:dyDescent="0.2">
      <c r="A19" s="451" t="s">
        <v>166</v>
      </c>
      <c r="B19" s="452"/>
      <c r="C19" s="452"/>
      <c r="D19" s="453"/>
      <c r="E19" s="1"/>
      <c r="F19" s="87" t="s">
        <v>141</v>
      </c>
      <c r="G19" s="88"/>
      <c r="H19" s="88"/>
      <c r="I19" s="88"/>
      <c r="J19" s="88"/>
      <c r="K19" s="89"/>
      <c r="O19" s="1"/>
      <c r="P19" s="1"/>
      <c r="Q19" s="1"/>
      <c r="R19" s="1"/>
      <c r="S19" s="1"/>
      <c r="T19" s="1"/>
      <c r="U19" s="1"/>
      <c r="V19" s="1"/>
      <c r="W19" s="1"/>
      <c r="X19" s="1"/>
      <c r="Y19" s="1"/>
    </row>
    <row r="20" spans="1:27" ht="21" customHeight="1" x14ac:dyDescent="0.2">
      <c r="A20" s="90" t="s">
        <v>133</v>
      </c>
      <c r="B20" s="91"/>
      <c r="C20" s="91"/>
      <c r="D20" s="92"/>
      <c r="E20" s="73"/>
      <c r="F20" s="93" t="s">
        <v>155</v>
      </c>
      <c r="G20" s="94"/>
      <c r="H20" s="94"/>
      <c r="I20" s="94"/>
      <c r="J20" s="94"/>
      <c r="K20" s="95"/>
      <c r="O20" s="1"/>
      <c r="P20" s="1"/>
      <c r="Q20" s="1"/>
      <c r="R20" s="1"/>
      <c r="S20" s="1"/>
      <c r="T20" s="1"/>
      <c r="U20" s="1"/>
      <c r="V20" s="1"/>
      <c r="W20" s="1"/>
      <c r="X20" s="1"/>
      <c r="Y20" s="1"/>
    </row>
    <row r="21" spans="1:27" ht="25.5" customHeight="1" x14ac:dyDescent="0.2">
      <c r="A21" s="166" t="s">
        <v>250</v>
      </c>
      <c r="B21" s="171"/>
      <c r="C21" s="167"/>
      <c r="D21" s="168"/>
      <c r="E21" s="73"/>
      <c r="F21" s="413" t="s">
        <v>137</v>
      </c>
      <c r="G21" s="414"/>
      <c r="H21" s="444" t="s">
        <v>16</v>
      </c>
      <c r="I21" s="445"/>
      <c r="J21" s="445"/>
      <c r="K21" s="446"/>
      <c r="N21" s="1"/>
      <c r="O21" s="1"/>
      <c r="P21" s="1"/>
      <c r="Q21" s="1"/>
      <c r="R21" s="1"/>
      <c r="S21" s="1"/>
      <c r="T21" s="1"/>
      <c r="U21" s="1"/>
      <c r="V21" s="1"/>
      <c r="W21" s="1"/>
      <c r="X21" s="1"/>
    </row>
    <row r="22" spans="1:27" ht="25.5" customHeight="1" x14ac:dyDescent="0.2">
      <c r="A22" s="166" t="s">
        <v>132</v>
      </c>
      <c r="B22" s="172" t="s">
        <v>209</v>
      </c>
      <c r="C22" s="173"/>
      <c r="D22" s="174"/>
      <c r="E22" s="73"/>
      <c r="F22" s="415"/>
      <c r="G22" s="416"/>
      <c r="H22" s="435" t="s">
        <v>150</v>
      </c>
      <c r="I22" s="436"/>
      <c r="J22" s="436"/>
      <c r="K22" s="437"/>
      <c r="N22" s="1"/>
      <c r="O22" s="1"/>
      <c r="P22" s="1"/>
      <c r="Q22" s="1"/>
      <c r="R22" s="1"/>
      <c r="S22" s="1"/>
      <c r="T22" s="1"/>
      <c r="U22" s="1"/>
      <c r="V22" s="1"/>
      <c r="W22" s="1"/>
      <c r="X22" s="1"/>
    </row>
    <row r="23" spans="1:27" ht="25.5" customHeight="1" x14ac:dyDescent="0.2">
      <c r="A23" s="410" t="s">
        <v>15</v>
      </c>
      <c r="B23" s="444" t="s">
        <v>168</v>
      </c>
      <c r="C23" s="445"/>
      <c r="D23" s="446"/>
      <c r="E23" s="73"/>
      <c r="F23" s="415"/>
      <c r="G23" s="416"/>
      <c r="H23" s="438"/>
      <c r="I23" s="439"/>
      <c r="J23" s="439"/>
      <c r="K23" s="440"/>
      <c r="M23" s="1"/>
      <c r="N23" s="1"/>
      <c r="O23" s="1"/>
      <c r="P23" s="1"/>
      <c r="Q23" s="1"/>
      <c r="R23" s="1"/>
      <c r="S23" s="1"/>
      <c r="T23" s="1"/>
      <c r="U23" s="1"/>
      <c r="V23" s="1"/>
      <c r="W23" s="1"/>
    </row>
    <row r="24" spans="1:27" x14ac:dyDescent="0.2">
      <c r="A24" s="411"/>
      <c r="B24" s="435" t="s">
        <v>167</v>
      </c>
      <c r="C24" s="436"/>
      <c r="D24" s="437"/>
      <c r="E24" s="73"/>
      <c r="F24" s="415"/>
      <c r="G24" s="416"/>
      <c r="H24" s="438"/>
      <c r="I24" s="439"/>
      <c r="J24" s="439"/>
      <c r="K24" s="440"/>
      <c r="M24" s="1"/>
      <c r="N24" s="1"/>
      <c r="O24" s="1"/>
      <c r="P24" s="1"/>
      <c r="Q24" s="1"/>
      <c r="R24" s="1"/>
      <c r="S24" s="1"/>
      <c r="T24" s="1"/>
      <c r="U24" s="1"/>
      <c r="V24" s="1"/>
      <c r="W24" s="1"/>
    </row>
    <row r="25" spans="1:27" x14ac:dyDescent="0.2">
      <c r="A25" s="411"/>
      <c r="B25" s="438"/>
      <c r="C25" s="439"/>
      <c r="D25" s="440"/>
      <c r="E25" s="73"/>
      <c r="F25" s="415"/>
      <c r="G25" s="416"/>
      <c r="H25" s="438"/>
      <c r="I25" s="439"/>
      <c r="J25" s="439"/>
      <c r="K25" s="440"/>
    </row>
    <row r="26" spans="1:27" ht="63.75" customHeight="1" x14ac:dyDescent="0.2">
      <c r="A26" s="411"/>
      <c r="B26" s="438"/>
      <c r="C26" s="439"/>
      <c r="D26" s="440"/>
      <c r="E26" s="73"/>
      <c r="F26" s="417"/>
      <c r="G26" s="418"/>
      <c r="H26" s="441"/>
      <c r="I26" s="442"/>
      <c r="J26" s="442"/>
      <c r="K26" s="443"/>
    </row>
    <row r="27" spans="1:27" ht="29.25" customHeight="1" x14ac:dyDescent="0.2">
      <c r="A27" s="412"/>
      <c r="B27" s="441"/>
      <c r="C27" s="442"/>
      <c r="D27" s="443"/>
      <c r="E27" s="73"/>
      <c r="F27" s="425" t="s">
        <v>149</v>
      </c>
      <c r="G27" s="426"/>
      <c r="H27" s="427"/>
      <c r="I27" s="427"/>
      <c r="J27" s="427"/>
      <c r="K27" s="428"/>
    </row>
    <row r="28" spans="1:27" ht="30" customHeight="1" x14ac:dyDescent="0.2">
      <c r="A28" s="419" t="s">
        <v>169</v>
      </c>
      <c r="B28" s="420"/>
      <c r="C28" s="420"/>
      <c r="D28" s="421"/>
      <c r="E28" s="73"/>
      <c r="F28" s="429" t="s">
        <v>170</v>
      </c>
      <c r="G28" s="430"/>
      <c r="H28" s="430"/>
      <c r="I28" s="430"/>
      <c r="J28" s="430"/>
      <c r="K28" s="431"/>
    </row>
    <row r="29" spans="1:27" ht="35.25" customHeight="1" x14ac:dyDescent="0.2">
      <c r="A29" s="422"/>
      <c r="B29" s="423"/>
      <c r="C29" s="423"/>
      <c r="D29" s="424"/>
      <c r="E29" s="73"/>
      <c r="F29" s="432"/>
      <c r="G29" s="433"/>
      <c r="H29" s="433"/>
      <c r="I29" s="433"/>
      <c r="J29" s="433"/>
      <c r="K29" s="434"/>
    </row>
    <row r="30" spans="1:27" x14ac:dyDescent="0.2">
      <c r="E30" s="73"/>
    </row>
    <row r="31" spans="1:27" x14ac:dyDescent="0.2">
      <c r="E31" s="73"/>
    </row>
    <row r="37" ht="14.25" customHeight="1" x14ac:dyDescent="0.2"/>
    <row r="38" ht="14.25" customHeight="1" x14ac:dyDescent="0.2"/>
  </sheetData>
  <mergeCells count="19">
    <mergeCell ref="M10:P10"/>
    <mergeCell ref="A10:K10"/>
    <mergeCell ref="A19:D19"/>
    <mergeCell ref="B8:C8"/>
    <mergeCell ref="B3:C3"/>
    <mergeCell ref="B4:C4"/>
    <mergeCell ref="B5:C5"/>
    <mergeCell ref="B6:C6"/>
    <mergeCell ref="B7:C7"/>
    <mergeCell ref="B16:E16"/>
    <mergeCell ref="A23:A27"/>
    <mergeCell ref="F21:G26"/>
    <mergeCell ref="A28:D29"/>
    <mergeCell ref="F27:K27"/>
    <mergeCell ref="F28:K29"/>
    <mergeCell ref="B24:D27"/>
    <mergeCell ref="H22:K26"/>
    <mergeCell ref="B23:D23"/>
    <mergeCell ref="H21:K21"/>
  </mergeCells>
  <dataValidations count="1">
    <dataValidation type="list" allowBlank="1" showInputMessage="1" showErrorMessage="1" sqref="E12:E15" xr:uid="{00000000-0002-0000-0500-000000000000}">
      <formula1>"public,privé"</formula1>
    </dataValidation>
  </dataValidations>
  <pageMargins left="0.4" right="0.41" top="0.75" bottom="0.75" header="0.3" footer="0.3"/>
  <pageSetup paperSize="9" scale="62" fitToHeight="0"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BB3E2-E5CA-4F69-8580-C7D59C875856}">
  <dimension ref="B3:B11"/>
  <sheetViews>
    <sheetView workbookViewId="0">
      <selection activeCell="B12" sqref="B12"/>
    </sheetView>
  </sheetViews>
  <sheetFormatPr baseColWidth="10" defaultColWidth="10.625" defaultRowHeight="14.25" x14ac:dyDescent="0.2"/>
  <cols>
    <col min="1" max="1" width="8.125" style="198" customWidth="1"/>
    <col min="2" max="16384" width="10.625" style="198"/>
  </cols>
  <sheetData>
    <row r="3" spans="2:2" x14ac:dyDescent="0.2">
      <c r="B3" s="198" t="s">
        <v>210</v>
      </c>
    </row>
    <row r="4" spans="2:2" x14ac:dyDescent="0.2">
      <c r="B4" s="198" t="s">
        <v>211</v>
      </c>
    </row>
    <row r="5" spans="2:2" x14ac:dyDescent="0.2">
      <c r="B5" s="198" t="s">
        <v>212</v>
      </c>
    </row>
    <row r="6" spans="2:2" x14ac:dyDescent="0.2">
      <c r="B6" s="198" t="s">
        <v>213</v>
      </c>
    </row>
    <row r="7" spans="2:2" x14ac:dyDescent="0.2">
      <c r="B7" s="198" t="s">
        <v>214</v>
      </c>
    </row>
    <row r="8" spans="2:2" x14ac:dyDescent="0.2">
      <c r="B8" s="198" t="s">
        <v>215</v>
      </c>
    </row>
    <row r="9" spans="2:2" x14ac:dyDescent="0.2">
      <c r="B9" s="198" t="s">
        <v>216</v>
      </c>
    </row>
    <row r="10" spans="2:2" x14ac:dyDescent="0.2">
      <c r="B10" s="198" t="s">
        <v>217</v>
      </c>
    </row>
    <row r="11" spans="2:2" x14ac:dyDescent="0.2">
      <c r="B11" s="198" t="s">
        <v>256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8"/>
  <sheetViews>
    <sheetView workbookViewId="0">
      <selection activeCell="B14" sqref="B14"/>
    </sheetView>
  </sheetViews>
  <sheetFormatPr baseColWidth="10" defaultRowHeight="14.25" x14ac:dyDescent="0.2"/>
  <cols>
    <col min="1" max="1" width="43.75" customWidth="1"/>
    <col min="2" max="2" width="34.625" bestFit="1" customWidth="1"/>
    <col min="3" max="3" width="32" bestFit="1" customWidth="1"/>
  </cols>
  <sheetData>
    <row r="1" spans="1:3" ht="15" x14ac:dyDescent="0.25">
      <c r="A1" s="14" t="s">
        <v>87</v>
      </c>
    </row>
    <row r="3" spans="1:3" x14ac:dyDescent="0.2">
      <c r="A3" s="34" t="s">
        <v>73</v>
      </c>
      <c r="B3" s="36" t="s">
        <v>76</v>
      </c>
      <c r="C3" s="36" t="s">
        <v>77</v>
      </c>
    </row>
    <row r="4" spans="1:3" x14ac:dyDescent="0.2">
      <c r="A4" s="35" t="s">
        <v>74</v>
      </c>
      <c r="B4" s="36">
        <v>4890.8525202240198</v>
      </c>
      <c r="C4" s="36">
        <v>0</v>
      </c>
    </row>
    <row r="5" spans="1:3" x14ac:dyDescent="0.2">
      <c r="A5" s="35" t="s">
        <v>8</v>
      </c>
      <c r="B5" s="36">
        <v>513724.76999999996</v>
      </c>
      <c r="C5" s="36">
        <v>0</v>
      </c>
    </row>
    <row r="6" spans="1:3" x14ac:dyDescent="0.2">
      <c r="A6" s="35" t="s">
        <v>19</v>
      </c>
      <c r="B6" s="36">
        <v>49080.289999999994</v>
      </c>
      <c r="C6" s="36">
        <v>0</v>
      </c>
    </row>
    <row r="7" spans="1:3" x14ac:dyDescent="0.2">
      <c r="A7" s="35" t="s">
        <v>52</v>
      </c>
      <c r="B7" s="36">
        <v>7362.0434999999989</v>
      </c>
      <c r="C7" s="36">
        <v>0</v>
      </c>
    </row>
    <row r="8" spans="1:3" x14ac:dyDescent="0.2">
      <c r="A8" s="35" t="s">
        <v>75</v>
      </c>
      <c r="B8" s="36">
        <v>575057.95602022402</v>
      </c>
      <c r="C8" s="36">
        <v>0</v>
      </c>
    </row>
  </sheetData>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4"/>
  <sheetViews>
    <sheetView workbookViewId="0">
      <selection activeCell="B14" sqref="B14"/>
    </sheetView>
  </sheetViews>
  <sheetFormatPr baseColWidth="10" defaultRowHeight="14.25" x14ac:dyDescent="0.2"/>
  <cols>
    <col min="1" max="1" width="53.625" bestFit="1" customWidth="1"/>
  </cols>
  <sheetData>
    <row r="1" spans="1:1" ht="15" x14ac:dyDescent="0.25">
      <c r="A1" s="14" t="s">
        <v>54</v>
      </c>
    </row>
    <row r="2" spans="1:1" x14ac:dyDescent="0.2">
      <c r="A2" s="1" t="s">
        <v>19</v>
      </c>
    </row>
    <row r="3" spans="1:1" x14ac:dyDescent="0.2">
      <c r="A3" s="1" t="s">
        <v>8</v>
      </c>
    </row>
    <row r="4" spans="1:1" x14ac:dyDescent="0.2">
      <c r="A4" s="1" t="s">
        <v>44</v>
      </c>
    </row>
    <row r="5" spans="1:1" x14ac:dyDescent="0.2">
      <c r="A5" s="1" t="s">
        <v>46</v>
      </c>
    </row>
    <row r="6" spans="1:1" x14ac:dyDescent="0.2">
      <c r="A6" s="1" t="s">
        <v>47</v>
      </c>
    </row>
    <row r="7" spans="1:1" x14ac:dyDescent="0.2">
      <c r="A7" s="1" t="s">
        <v>48</v>
      </c>
    </row>
    <row r="8" spans="1:1" x14ac:dyDescent="0.2">
      <c r="A8" s="1" t="s">
        <v>49</v>
      </c>
    </row>
    <row r="9" spans="1:1" x14ac:dyDescent="0.2">
      <c r="A9" s="1" t="s">
        <v>52</v>
      </c>
    </row>
    <row r="10" spans="1:1" x14ac:dyDescent="0.2">
      <c r="A10" s="1" t="s">
        <v>50</v>
      </c>
    </row>
    <row r="11" spans="1:1" x14ac:dyDescent="0.2">
      <c r="A11" s="1" t="s">
        <v>51</v>
      </c>
    </row>
    <row r="12" spans="1:1" x14ac:dyDescent="0.2">
      <c r="A12" s="1" t="s">
        <v>53</v>
      </c>
    </row>
    <row r="13" spans="1:1" x14ac:dyDescent="0.2">
      <c r="A13" s="1" t="s">
        <v>45</v>
      </c>
    </row>
    <row r="14" spans="1:1" x14ac:dyDescent="0.2">
      <c r="A14" s="1"/>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AA7C6AE088199438E7DB951B106526F" ma:contentTypeVersion="13" ma:contentTypeDescription="Crée un document." ma:contentTypeScope="" ma:versionID="f155d2fb3fca235d86d243cf45b8da6d">
  <xsd:schema xmlns:xsd="http://www.w3.org/2001/XMLSchema" xmlns:xs="http://www.w3.org/2001/XMLSchema" xmlns:p="http://schemas.microsoft.com/office/2006/metadata/properties" xmlns:ns2="4b321bdc-4e98-4d86-897e-553e422fdf31" xmlns:ns3="d34a3aaf-5199-4599-9bc1-d4bcc5d1e214" targetNamespace="http://schemas.microsoft.com/office/2006/metadata/properties" ma:root="true" ma:fieldsID="d8702aa351dd90092e4050bbd96c8330" ns2:_="" ns3:_="">
    <xsd:import namespace="4b321bdc-4e98-4d86-897e-553e422fdf31"/>
    <xsd:import namespace="d34a3aaf-5199-4599-9bc1-d4bcc5d1e2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321bdc-4e98-4d86-897e-553e422fdf3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Location" ma:index="16" nillable="true" ma:displayName="Location" ma:description="" ma:indexed="true"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Balises d’images" ma:readOnly="false" ma:fieldId="{5cf76f15-5ced-4ddc-b409-7134ff3c332f}" ma:taxonomyMulti="true" ma:sspId="3f62c718-2438-4fb8-a5a8-122e403126b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34a3aaf-5199-4599-9bc1-d4bcc5d1e2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0fdcc2fe-ba4e-4ac2-8498-4f488d26df3b}" ma:internalName="TaxCatchAll" ma:showField="CatchAllData" ma:web="d34a3aaf-5199-4599-9bc1-d4bcc5d1e2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d34a3aaf-5199-4599-9bc1-d4bcc5d1e214" xsi:nil="true"/>
    <lcf76f155ced4ddcb4097134ff3c332f xmlns="4b321bdc-4e98-4d86-897e-553e422fdf3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3C7AD5E-C337-4778-A1A3-61605E63AAFC}">
  <ds:schemaRefs>
    <ds:schemaRef ds:uri="http://schemas.microsoft.com/sharepoint/v3/contenttype/forms"/>
  </ds:schemaRefs>
</ds:datastoreItem>
</file>

<file path=customXml/itemProps2.xml><?xml version="1.0" encoding="utf-8"?>
<ds:datastoreItem xmlns:ds="http://schemas.openxmlformats.org/officeDocument/2006/customXml" ds:itemID="{1726ADEA-F970-4965-86D9-C933298408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321bdc-4e98-4d86-897e-553e422fdf31"/>
    <ds:schemaRef ds:uri="d34a3aaf-5199-4599-9bc1-d4bcc5d1e2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26F73F4-93A4-44A9-AA97-9964E002575A}">
  <ds:schemaRefs>
    <ds:schemaRef ds:uri="http://schemas.microsoft.com/office/2006/metadata/properties"/>
    <ds:schemaRef ds:uri="http://schemas.microsoft.com/office/2006/documentManagement/types"/>
    <ds:schemaRef ds:uri="http://purl.org/dc/dcmitype/"/>
    <ds:schemaRef ds:uri="http://purl.org/dc/terms/"/>
    <ds:schemaRef ds:uri="http://schemas.openxmlformats.org/package/2006/metadata/core-properties"/>
    <ds:schemaRef ds:uri="http://purl.org/dc/elements/1.1/"/>
    <ds:schemaRef ds:uri="http://schemas.microsoft.com/office/infopath/2007/PartnerControls"/>
    <ds:schemaRef ds:uri="d34a3aaf-5199-4599-9bc1-d4bcc5d1e214"/>
    <ds:schemaRef ds:uri="4b321bdc-4e98-4d86-897e-553e422fdf31"/>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10</vt:i4>
      </vt:variant>
      <vt:variant>
        <vt:lpstr>Plages nommées</vt:lpstr>
      </vt:variant>
      <vt:variant>
        <vt:i4>10</vt:i4>
      </vt:variant>
    </vt:vector>
  </HeadingPairs>
  <TitlesOfParts>
    <vt:vector size="20" baseType="lpstr">
      <vt:lpstr>Notice</vt:lpstr>
      <vt:lpstr>Dépenses</vt:lpstr>
      <vt:lpstr>Détail - Personnels</vt:lpstr>
      <vt:lpstr>Détail - Déplacements</vt:lpstr>
      <vt:lpstr>Détail - Travaux</vt:lpstr>
      <vt:lpstr>Contrib en nature</vt:lpstr>
      <vt:lpstr>Ressources</vt:lpstr>
      <vt:lpstr>Listes</vt:lpstr>
      <vt:lpstr>Récap par catégorie de dépense</vt:lpstr>
      <vt:lpstr>Liste catégories de dépenses</vt:lpstr>
      <vt:lpstr>Dépenses!Impression_des_titres</vt:lpstr>
      <vt:lpstr>'Détail - Déplacements'!Impression_des_titres</vt:lpstr>
      <vt:lpstr>'Détail - Personnels'!Impression_des_titres</vt:lpstr>
      <vt:lpstr>'Détail - Travaux'!Impression_des_titres</vt:lpstr>
      <vt:lpstr>Dépenses!Zone_d_impression</vt:lpstr>
      <vt:lpstr>'Détail - Déplacements'!Zone_d_impression</vt:lpstr>
      <vt:lpstr>'Détail - Personnels'!Zone_d_impression</vt:lpstr>
      <vt:lpstr>'Détail - Travaux'!Zone_d_impression</vt:lpstr>
      <vt:lpstr>Notice!Zone_d_impression</vt:lpstr>
      <vt:lpstr>Ressources!Zone_d_impression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Chappaz Amélie</dc:creator>
  <cp:lastModifiedBy>SANCHEZ Elvina</cp:lastModifiedBy>
  <cp:lastPrinted>2025-10-17T13:19:09Z</cp:lastPrinted>
  <dcterms:created xsi:type="dcterms:W3CDTF">2016-07-18T14:00:05Z</dcterms:created>
  <dcterms:modified xsi:type="dcterms:W3CDTF">2026-03-26T16:48:51Z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0x0101003AA7C6AE088199438E7DB951B106526F</vt:lpwstr>
  </property>
  <property fmtid="{D5CDD505-2E9C-101B-9397-08002B2CF9AE}" pid="3" name="MediaServiceImageTags">
    <vt:lpwstr/>
  </property>
</Properties>
</file>